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z026022019 - ZŠ a MŠ Bílá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'z026022019 - ZŠ a MŠ Bílá...'!$C$87:$K$177</definedName>
    <definedName name="_xlnm.Print_Area" localSheetId="1">'z026022019 - ZŠ a MŠ Bílá...'!$C$4:$J$37,'z026022019 - ZŠ a MŠ Bílá...'!$C$43:$J$71,'z026022019 - ZŠ a MŠ Bílá...'!$C$77:$K$177</definedName>
    <definedName name="_xlnm.Print_Titles" localSheetId="1">'z026022019 - ZŠ a MŠ Bílá...'!$87:$87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177"/>
  <c r="BH177"/>
  <c r="BG177"/>
  <c r="BF177"/>
  <c r="T177"/>
  <c r="T176"/>
  <c r="R177"/>
  <c r="R176"/>
  <c r="P177"/>
  <c r="P176"/>
  <c r="BK177"/>
  <c r="BK176"/>
  <c r="J176"/>
  <c r="J177"/>
  <c r="BE177"/>
  <c r="J70"/>
  <c r="BI175"/>
  <c r="BH175"/>
  <c r="BG175"/>
  <c r="BF175"/>
  <c r="T175"/>
  <c r="R175"/>
  <c r="P175"/>
  <c r="BK175"/>
  <c r="J175"/>
  <c r="BE175"/>
  <c r="BI174"/>
  <c r="BH174"/>
  <c r="BG174"/>
  <c r="BF174"/>
  <c r="T174"/>
  <c r="T173"/>
  <c r="R174"/>
  <c r="R173"/>
  <c r="P174"/>
  <c r="P173"/>
  <c r="BK174"/>
  <c r="BK173"/>
  <c r="J173"/>
  <c r="J174"/>
  <c r="BE174"/>
  <c r="J69"/>
  <c r="BI172"/>
  <c r="BH172"/>
  <c r="BG172"/>
  <c r="BF172"/>
  <c r="T172"/>
  <c r="T171"/>
  <c r="T170"/>
  <c r="R172"/>
  <c r="R171"/>
  <c r="R170"/>
  <c r="P172"/>
  <c r="P171"/>
  <c r="P170"/>
  <c r="BK172"/>
  <c r="BK171"/>
  <c r="J171"/>
  <c r="BK170"/>
  <c r="J170"/>
  <c r="J172"/>
  <c r="BE172"/>
  <c r="J68"/>
  <c r="J67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T166"/>
  <c r="R167"/>
  <c r="R166"/>
  <c r="P167"/>
  <c r="P166"/>
  <c r="BK167"/>
  <c r="BK166"/>
  <c r="J166"/>
  <c r="J167"/>
  <c r="BE167"/>
  <c r="J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T161"/>
  <c r="T160"/>
  <c r="R162"/>
  <c r="R161"/>
  <c r="R160"/>
  <c r="P162"/>
  <c r="P161"/>
  <c r="P160"/>
  <c r="BK162"/>
  <c r="BK161"/>
  <c r="J161"/>
  <c r="BK160"/>
  <c r="J160"/>
  <c r="J162"/>
  <c r="BE162"/>
  <c r="J65"/>
  <c r="J64"/>
  <c r="BI159"/>
  <c r="BH159"/>
  <c r="BG159"/>
  <c r="BF159"/>
  <c r="T159"/>
  <c r="T158"/>
  <c r="R159"/>
  <c r="R158"/>
  <c r="P159"/>
  <c r="P158"/>
  <c r="BK159"/>
  <c r="BK158"/>
  <c r="J158"/>
  <c r="J159"/>
  <c r="BE159"/>
  <c r="J63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T153"/>
  <c r="R154"/>
  <c r="R153"/>
  <c r="P154"/>
  <c r="P153"/>
  <c r="BK154"/>
  <c r="BK153"/>
  <c r="J153"/>
  <c r="J154"/>
  <c r="BE154"/>
  <c r="J62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T143"/>
  <c r="R144"/>
  <c r="R143"/>
  <c r="P144"/>
  <c r="P143"/>
  <c r="BK144"/>
  <c r="BK143"/>
  <c r="J143"/>
  <c r="J144"/>
  <c r="BE144"/>
  <c r="J61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T136"/>
  <c r="R137"/>
  <c r="R136"/>
  <c r="P137"/>
  <c r="P136"/>
  <c r="BK137"/>
  <c r="BK136"/>
  <c r="J136"/>
  <c r="J137"/>
  <c r="BE137"/>
  <c r="J60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T126"/>
  <c r="R127"/>
  <c r="R126"/>
  <c r="P127"/>
  <c r="P126"/>
  <c r="BK127"/>
  <c r="BK126"/>
  <c r="J126"/>
  <c r="J127"/>
  <c r="BE127"/>
  <c r="J59"/>
  <c r="BI125"/>
  <c r="BH125"/>
  <c r="BG125"/>
  <c r="BF125"/>
  <c r="T125"/>
  <c r="T124"/>
  <c r="R125"/>
  <c r="R124"/>
  <c r="P125"/>
  <c r="P124"/>
  <c r="BK125"/>
  <c r="BK124"/>
  <c r="J124"/>
  <c r="J125"/>
  <c r="BE125"/>
  <c r="J58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5"/>
  <c i="1" r="BD55"/>
  <c i="2" r="BH91"/>
  <c r="F34"/>
  <c i="1" r="BC55"/>
  <c i="2" r="BG91"/>
  <c r="F33"/>
  <c i="1" r="BB55"/>
  <c i="2" r="BF91"/>
  <c r="J32"/>
  <c i="1" r="AW55"/>
  <c i="2" r="F32"/>
  <c i="1" r="BA55"/>
  <c i="2" r="T91"/>
  <c r="T90"/>
  <c r="T89"/>
  <c r="T88"/>
  <c r="R91"/>
  <c r="R90"/>
  <c r="R89"/>
  <c r="R88"/>
  <c r="P91"/>
  <c r="P90"/>
  <c r="P89"/>
  <c r="P88"/>
  <c i="1" r="AU55"/>
  <c i="2" r="BK91"/>
  <c r="BK90"/>
  <c r="J90"/>
  <c r="BK89"/>
  <c r="J89"/>
  <c r="BK88"/>
  <c r="J88"/>
  <c r="J55"/>
  <c r="J28"/>
  <c i="1" r="AG55"/>
  <c i="2" r="J91"/>
  <c r="BE91"/>
  <c r="J31"/>
  <c i="1" r="AV55"/>
  <c i="2" r="F31"/>
  <c i="1" r="AZ55"/>
  <c i="2" r="J57"/>
  <c r="J56"/>
  <c r="J84"/>
  <c r="F82"/>
  <c r="E80"/>
  <c r="J50"/>
  <c r="F48"/>
  <c r="E46"/>
  <c r="J37"/>
  <c r="J22"/>
  <c r="E22"/>
  <c r="J85"/>
  <c r="J51"/>
  <c r="J21"/>
  <c r="J16"/>
  <c r="E16"/>
  <c r="F85"/>
  <c r="F51"/>
  <c r="J15"/>
  <c r="J13"/>
  <c r="E13"/>
  <c r="F84"/>
  <c r="F50"/>
  <c r="J12"/>
  <c r="J10"/>
  <c r="J82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<sst xmlns="http://schemas.openxmlformats.org/spreadsheetml/2006/main">
  <si>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</si>
  <si>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</si>
  <si>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</si>
  <si>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</si>
  <si>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</si>
  <si>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{e27e3b31-90da-4bd3-9b4c-9a1011e804fc}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</si>
  <si>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</si>
  <si>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</si>
  <si>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</si>
  <si>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</si>
  <si>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</si>
  <si>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</si>
  <si>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</si>
  <si>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</si>
  <si>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z026022019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</si>
  <si>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</si>
  <si>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</si>
  <si>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a MŠ Bílá 1784/1 - odvodnění dvora</t>
  </si>
  <si>
    <t>0,1</t>
  </si>
  <si>
    <t>KSO:</t>
  </si>
  <si>
    <t>CC-CZ:</t>
  </si>
  <si>
    <t>1</t>
  </si>
  <si>
    <t>Místo:</t>
  </si>
  <si>
    <t xml:space="preserve">Praha </t>
  </si>
  <si>
    <t>Datum:</t>
  </si>
  <si>
    <t>25. 2. 2019</t>
  </si>
  <si>
    <t>Zadavatel:</t>
  </si>
  <si>
    <t>IČ:</t>
  </si>
  <si>
    <t xml:space="preserve"> </t>
  </si>
  <si>
    <t>DIČ:</t>
  </si>
  <si>
    <t>Uchazeč:</t>
  </si>
  <si>
    <t>Vyplň údaj</t>
  </si>
  <si>
    <t>True</t>
  </si>
  <si>
    <t>Projektant:</t>
  </si>
  <si>
    <t xml:space="preserve">Ing. Jan Krpata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</si>
  <si>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</si>
  <si>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</si>
  <si>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</si>
  <si>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</si>
  <si>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</si>
  <si>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</si>
  <si>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</si>
  <si>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</si>
  <si>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</si>
  <si>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</si>
  <si>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</si>
  <si>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</si>
  <si>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</si>
  <si>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</si>
  <si>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</si>
  <si>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</si>
  <si>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</si>
  <si>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</si>
  <si>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</si>
  <si>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</si>
  <si>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</si>
  <si>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</si>
  <si>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</si>
  <si>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</si>
  <si>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</si>
  <si>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</si>
  <si>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</si>
  <si>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</si>
  <si>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</si>
  <si>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</si>
  <si>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</si>
  <si>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</si>
  <si>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</si>
  <si>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</si>
  <si>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</si>
  <si>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</si>
  <si>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</si>
  <si>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</si>
  <si>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</si>
  <si>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</si>
  <si>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</si>
  <si>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</si>
  <si>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</si>
  <si>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</si>
  <si>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</si>
  <si>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</si>
  <si>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</si>
  <si>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</si>
  <si>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</si>
  <si>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</si>
  <si>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</si>
  <si>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</si>
  <si>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</si>
  <si>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</si>
  <si>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</si>
  <si>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</si>
  <si>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</si>
  <si>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</si>
  <si>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</si>
  <si>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767 - Konstrukce zámečnické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</si>
  <si>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</si>
  <si>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</si>
  <si>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</si>
  <si>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</si>
  <si>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</si>
  <si>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</si>
  <si>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</si>
  <si>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</si>
  <si>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</si>
  <si>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</si>
  <si>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</si>
  <si>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</si>
  <si>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</si>
  <si>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</si>
  <si>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</si>
  <si>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</si>
  <si>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</si>
  <si>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</si>
  <si>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</si>
  <si>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</si>
  <si>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</si>
  <si>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</si>
  <si>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</si>
  <si>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</si>
  <si>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</si>
  <si>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4</t>
  </si>
  <si>
    <t>-592836427</t>
  </si>
  <si>
    <t>112151512</t>
  </si>
  <si>
    <t>Řez a průklest stromů výšky do 15 m</t>
  </si>
  <si>
    <t>kus</t>
  </si>
  <si>
    <t>CS ÚRS 2019 01</t>
  </si>
  <si>
    <t>1386006652</t>
  </si>
  <si>
    <t>3</t>
  </si>
  <si>
    <t>113106021</t>
  </si>
  <si>
    <t>Rozebrání dlažeb komunikací pro pěší z betonových dlaždic ručně</t>
  </si>
  <si>
    <t>162496407</t>
  </si>
  <si>
    <t>119003131</t>
  </si>
  <si>
    <t>Výstražná páska pro zabezpečení výkopu zřízení</t>
  </si>
  <si>
    <t>m</t>
  </si>
  <si>
    <t>-1942030728</t>
  </si>
  <si>
    <t>5</t>
  </si>
  <si>
    <t>119003132</t>
  </si>
  <si>
    <t>Výstražná páska pro zabezpečení výkopu odstranění</t>
  </si>
  <si>
    <t>-35554409</t>
  </si>
  <si>
    <t>6</t>
  </si>
  <si>
    <t>121112111</t>
  </si>
  <si>
    <t>Sejmutí zeminy tl vrstvy do 150 mm ručně s vodorovným přemístěním do 50 m</t>
  </si>
  <si>
    <t>m3</t>
  </si>
  <si>
    <t>CS ÚRS 2014 01</t>
  </si>
  <si>
    <t>-1369908619</t>
  </si>
  <si>
    <t>7</t>
  </si>
  <si>
    <t>131203102</t>
  </si>
  <si>
    <t>Hloubení jam ručním nebo pneum nářadím v nesoudržných horninách tř. 3</t>
  </si>
  <si>
    <t>2094077454</t>
  </si>
  <si>
    <t>8</t>
  </si>
  <si>
    <t>132212201</t>
  </si>
  <si>
    <t>Hloubení rýh š přes 600 do 2000 mm ručním nebo pneum nářadím v soudržných horninách tř. 3</t>
  </si>
  <si>
    <t>-1322062302</t>
  </si>
  <si>
    <t>9</t>
  </si>
  <si>
    <t>161101102</t>
  </si>
  <si>
    <t>Svislé přemístění výkopku z horniny tř. 1 až 4 hl výkopu do 4 m</t>
  </si>
  <si>
    <t>-1020694362</t>
  </si>
  <si>
    <t>10</t>
  </si>
  <si>
    <t>162201211</t>
  </si>
  <si>
    <t>Vodorovné přemístění výkopku z horniny tř. 1 až 4 stavebním kolečkem do 10 m</t>
  </si>
  <si>
    <t>-116866842</t>
  </si>
  <si>
    <t>11</t>
  </si>
  <si>
    <t>162201219</t>
  </si>
  <si>
    <t>Příplatek k vodorovnému přemístění výkopku z horniny tř. 1 až 4 stavebním kolečkem ZKD 10 m</t>
  </si>
  <si>
    <t>-1642141338</t>
  </si>
  <si>
    <t>12</t>
  </si>
  <si>
    <t>167101101</t>
  </si>
  <si>
    <t>Nakládání výkopku z hornin tř. 1 až 4 do 100 m3</t>
  </si>
  <si>
    <t>-54180342</t>
  </si>
  <si>
    <t>13</t>
  </si>
  <si>
    <t>171201201</t>
  </si>
  <si>
    <t>Uložení sypaniny na skládky</t>
  </si>
  <si>
    <t>869072352</t>
  </si>
  <si>
    <t>14</t>
  </si>
  <si>
    <t>174101101</t>
  </si>
  <si>
    <t>Zásyp jam, šachet rýh nebo kolem objektů sypaninou se zhutněním</t>
  </si>
  <si>
    <t>-1901666953</t>
  </si>
  <si>
    <t>175111101</t>
  </si>
  <si>
    <t>Obsypání potrubí ručně sypaninou bez prohození sítem, uloženou do 3 m</t>
  </si>
  <si>
    <t>-1366730637</t>
  </si>
  <si>
    <t>16</t>
  </si>
  <si>
    <t>M</t>
  </si>
  <si>
    <t>58331200</t>
  </si>
  <si>
    <t>štěrkopísek netříděný zásypový</t>
  </si>
  <si>
    <t>t</t>
  </si>
  <si>
    <t>-496115206</t>
  </si>
  <si>
    <t>17</t>
  </si>
  <si>
    <t>181111111</t>
  </si>
  <si>
    <t>Plošná úprava terénu do 500 m2 zemina tř 1 až 4 nerovnosti do 100 mm v rovinně a svahu do 1:5</t>
  </si>
  <si>
    <t>-2094627719</t>
  </si>
  <si>
    <t>18</t>
  </si>
  <si>
    <t>181301101</t>
  </si>
  <si>
    <t>Rozprostření ornice tl vrstvy do 100 mm pl do 500 m2 v rovině nebo ve svahu do 1:5</t>
  </si>
  <si>
    <t>-75998232</t>
  </si>
  <si>
    <t>19</t>
  </si>
  <si>
    <t>181411131</t>
  </si>
  <si>
    <t>Založení parkového trávníku výsevem plochy do 1000 m2 v rovině a ve svahu do 1:5</t>
  </si>
  <si>
    <t>-260956794</t>
  </si>
  <si>
    <t>20</t>
  </si>
  <si>
    <t>005724200</t>
  </si>
  <si>
    <t>osivo směs travní parková okrasná</t>
  </si>
  <si>
    <t>kg</t>
  </si>
  <si>
    <t>CS ÚRS 2016 01</t>
  </si>
  <si>
    <t>1249754296</t>
  </si>
  <si>
    <t>181951102</t>
  </si>
  <si>
    <t>Úprava pláně v hornině tř. 1 až 4 se zhutněním</t>
  </si>
  <si>
    <t>-1591510919</t>
  </si>
  <si>
    <t>22</t>
  </si>
  <si>
    <t>183101214</t>
  </si>
  <si>
    <t>Jamky pro výsadbu s výměnou 50 % půdy zeminy tř 1 až 4 objem do 0,125 m3 v rovině a svahu do 1:5</t>
  </si>
  <si>
    <t>1094287243</t>
  </si>
  <si>
    <t>23</t>
  </si>
  <si>
    <t>10321100</t>
  </si>
  <si>
    <t>zahradní substrát pro výsadbu VL</t>
  </si>
  <si>
    <t>-41938354</t>
  </si>
  <si>
    <t>24</t>
  </si>
  <si>
    <t>184102111</t>
  </si>
  <si>
    <t>Výsadba dřeviny s balem D do 0,2 m do jamky se zalitím v rovině a svahu do 1:5</t>
  </si>
  <si>
    <t>CS ÚRS 2017 01</t>
  </si>
  <si>
    <t>-231084436</t>
  </si>
  <si>
    <t>25</t>
  </si>
  <si>
    <t>026505250</t>
  </si>
  <si>
    <t xml:space="preserve">Keř  150 - 180 cm, KK</t>
  </si>
  <si>
    <t>1978356809</t>
  </si>
  <si>
    <t>26</t>
  </si>
  <si>
    <t>184102211</t>
  </si>
  <si>
    <t>Výsadba keře bez balu v do 1 m do jamky se zalitím v rovině a svahu do 1:5</t>
  </si>
  <si>
    <t>-1639726339</t>
  </si>
  <si>
    <t>27</t>
  </si>
  <si>
    <t>02652025</t>
  </si>
  <si>
    <t>šeřík obecný /Syringa vulgaris/</t>
  </si>
  <si>
    <t>-2142522919</t>
  </si>
  <si>
    <t>28</t>
  </si>
  <si>
    <t>184215131</t>
  </si>
  <si>
    <t>Ukotvení kmene dřevin třemi kůly D do 0,1 m délky do 1 m</t>
  </si>
  <si>
    <t>-82302172</t>
  </si>
  <si>
    <t>29</t>
  </si>
  <si>
    <t>60591251</t>
  </si>
  <si>
    <t>kůl vyvazovací dřevěný impregnovaný D 8cm dl 1,5m</t>
  </si>
  <si>
    <t>-1686060567</t>
  </si>
  <si>
    <t>30</t>
  </si>
  <si>
    <t>184802111</t>
  </si>
  <si>
    <t>Chemické odplevelení před založením kultury nad 20 m2 postřikem na široko v rovině a svahu do 1:5</t>
  </si>
  <si>
    <t>1125055692</t>
  </si>
  <si>
    <t>31</t>
  </si>
  <si>
    <t>185803111</t>
  </si>
  <si>
    <t>Ošetření trávníku shrabáním v rovině a svahu do 1:5</t>
  </si>
  <si>
    <t>169654616</t>
  </si>
  <si>
    <t>32</t>
  </si>
  <si>
    <t>185803211</t>
  </si>
  <si>
    <t>Uválcování trávníku v rovině a svahu do 1:5</t>
  </si>
  <si>
    <t>650671370</t>
  </si>
  <si>
    <t>33</t>
  </si>
  <si>
    <t>185811211</t>
  </si>
  <si>
    <t>Vyhrabání trávníku souvislé plochy do 1000 m2 v rovině a svahu do 1:5</t>
  </si>
  <si>
    <t>15569458</t>
  </si>
  <si>
    <t>Svislé a kompletní konstrukce</t>
  </si>
  <si>
    <t>34</t>
  </si>
  <si>
    <t>310217851</t>
  </si>
  <si>
    <t>Zazdívka otvorů pl do 0,25 m2 ve zdivu nadzákladovém kamenem tl do 450 mm</t>
  </si>
  <si>
    <t>1589250858</t>
  </si>
  <si>
    <t>Komunikace pozemní</t>
  </si>
  <si>
    <t>35</t>
  </si>
  <si>
    <t>564211111</t>
  </si>
  <si>
    <t>Podklad nebo podsyp ze štěrkopísku ŠP tl 50 mm</t>
  </si>
  <si>
    <t>-1410371939</t>
  </si>
  <si>
    <t>36</t>
  </si>
  <si>
    <t>564211112</t>
  </si>
  <si>
    <t>Podklad nebo podsyp ze štěrkopísku ŠP tl 60 mm</t>
  </si>
  <si>
    <t>236923577</t>
  </si>
  <si>
    <t>37</t>
  </si>
  <si>
    <t>564732111</t>
  </si>
  <si>
    <t>Podklad z vibrovaného štěrku VŠ tl 100 mm</t>
  </si>
  <si>
    <t>2140180042</t>
  </si>
  <si>
    <t>38</t>
  </si>
  <si>
    <t>564831111</t>
  </si>
  <si>
    <t>Podklad ze štěrkodrtě ŠD tl 100 mm</t>
  </si>
  <si>
    <t>-2038489033</t>
  </si>
  <si>
    <t>39</t>
  </si>
  <si>
    <t>571908111</t>
  </si>
  <si>
    <t>Kryt vymývaným dekoračním kamenivem (kačírkem) tl 200 mm</t>
  </si>
  <si>
    <t>781230788</t>
  </si>
  <si>
    <t>40</t>
  </si>
  <si>
    <t>591412111</t>
  </si>
  <si>
    <t>Kladení dlažby z mozaiky dvou a vícebarevné komunikací pro pěší lože z kameniva</t>
  </si>
  <si>
    <t>1690897403</t>
  </si>
  <si>
    <t>41</t>
  </si>
  <si>
    <t>58381005</t>
  </si>
  <si>
    <t>kostka dlažební mozaika žula 4/6 šedá</t>
  </si>
  <si>
    <t>701156409</t>
  </si>
  <si>
    <t>42</t>
  </si>
  <si>
    <t>596212211</t>
  </si>
  <si>
    <t>Kladení dlažby pozemních komunikací tl 80 mm skupiny A pl do 100 m2</t>
  </si>
  <si>
    <t>-1208984561</t>
  </si>
  <si>
    <t>43</t>
  </si>
  <si>
    <t>592457030</t>
  </si>
  <si>
    <t>dlažba betonová plošná hladká Standard 50x50x5,5 cm šedá</t>
  </si>
  <si>
    <t>-560147308</t>
  </si>
  <si>
    <t>Trubní vedení</t>
  </si>
  <si>
    <t>44</t>
  </si>
  <si>
    <t>871265231</t>
  </si>
  <si>
    <t>Kanalizační potrubí z tvrdého PVC jednovrstvé tuhost třídy SN10 DN 110</t>
  </si>
  <si>
    <t>-650910878</t>
  </si>
  <si>
    <t>45</t>
  </si>
  <si>
    <t>871265231R01</t>
  </si>
  <si>
    <t>Kanalizační potrubí z tvrdého PVC jednovrstvé tuhost třídy SN10 DN 125</t>
  </si>
  <si>
    <t>-763895757</t>
  </si>
  <si>
    <t>46</t>
  </si>
  <si>
    <t>871315231</t>
  </si>
  <si>
    <t>Kanalizační potrubí z tvrdého PVC jednovrstvé tuhost třídy SN10 DN 160</t>
  </si>
  <si>
    <t>-264967266</t>
  </si>
  <si>
    <t>47</t>
  </si>
  <si>
    <t>893811113</t>
  </si>
  <si>
    <t>Osazení vodoměrné šachty z PP samonosné pro běžné zatížení plochy do 1,1 m2 hloubky do 1,6 m</t>
  </si>
  <si>
    <t>1959183329</t>
  </si>
  <si>
    <t>48</t>
  </si>
  <si>
    <t>59223820R01</t>
  </si>
  <si>
    <t xml:space="preserve">vpusť uliční plastová 500x500 krátký tvar, bez kalového prostoru, vtoková mříž litina, žlabové provedení </t>
  </si>
  <si>
    <t>-108142437</t>
  </si>
  <si>
    <t>49</t>
  </si>
  <si>
    <t>59223875</t>
  </si>
  <si>
    <t xml:space="preserve">koš nízký pro uliční vpusti  500/500mm</t>
  </si>
  <si>
    <t>-1203206767</t>
  </si>
  <si>
    <t>Ostatní konstrukce a práce, bourání</t>
  </si>
  <si>
    <t>50</t>
  </si>
  <si>
    <t>916231113</t>
  </si>
  <si>
    <t>Osazení chodníkového obrubníku betonového ležatého s boční opěrou do lože z betonu prostého</t>
  </si>
  <si>
    <t>-1944473586</t>
  </si>
  <si>
    <t>51</t>
  </si>
  <si>
    <t>592174170</t>
  </si>
  <si>
    <t>obrubník betonový chodníkový Standard 100x10x25 cm</t>
  </si>
  <si>
    <t>-503522177</t>
  </si>
  <si>
    <t>52</t>
  </si>
  <si>
    <t>935111111</t>
  </si>
  <si>
    <t>Osazení příkopového žlabu do štěrkopísku tl 100 mm z betonových tvárnic š 500 mm</t>
  </si>
  <si>
    <t>1165405701</t>
  </si>
  <si>
    <t>53</t>
  </si>
  <si>
    <t>592282950</t>
  </si>
  <si>
    <t>tvárnice svahová DC kladená šachovnicově 310/330/190</t>
  </si>
  <si>
    <t>1521703656</t>
  </si>
  <si>
    <t>54</t>
  </si>
  <si>
    <t>935932313</t>
  </si>
  <si>
    <t>Odvodňovací plastový žlab pro zatížení C250 vnitřní š 100 mm s roštem můstkovým z plastu</t>
  </si>
  <si>
    <t>-774671901</t>
  </si>
  <si>
    <t>55</t>
  </si>
  <si>
    <t>935932611</t>
  </si>
  <si>
    <t>Vpusť s kalovým košem pro plastový žlab vnitřní š 100 mm</t>
  </si>
  <si>
    <t>-369602684</t>
  </si>
  <si>
    <t>56</t>
  </si>
  <si>
    <t>938908411</t>
  </si>
  <si>
    <t>Čištění vozovek splachováním vodou</t>
  </si>
  <si>
    <t>-1462846557</t>
  </si>
  <si>
    <t>57</t>
  </si>
  <si>
    <t>971052351</t>
  </si>
  <si>
    <t>Vybourání nebo prorážení otvorů v ŽB příčkách a zdech pl do 0,09 m2 tl do 450 mm</t>
  </si>
  <si>
    <t>-343666585</t>
  </si>
  <si>
    <t>58</t>
  </si>
  <si>
    <t>977151126</t>
  </si>
  <si>
    <t>Jádrové vrty diamantovými korunkami do D 225 mm do stavebních materiálů</t>
  </si>
  <si>
    <t>-2080586059</t>
  </si>
  <si>
    <t>997</t>
  </si>
  <si>
    <t>Přesun sutě</t>
  </si>
  <si>
    <t>59</t>
  </si>
  <si>
    <t>997013215</t>
  </si>
  <si>
    <t>Vnitrostaveništní doprava suti a vybouraných hmot pro budovy v do 18 m ručně</t>
  </si>
  <si>
    <t>2135568512</t>
  </si>
  <si>
    <t>60</t>
  </si>
  <si>
    <t>997013501</t>
  </si>
  <si>
    <t>Odvoz suti na skládku a vybouraných hmot nebo meziskládku do 1 km se složením</t>
  </si>
  <si>
    <t>185252227</t>
  </si>
  <si>
    <t>61</t>
  </si>
  <si>
    <t>997013509</t>
  </si>
  <si>
    <t>Příplatek k odvozu suti a vybouraných hmot na skládku ZKD 1 km přes 1 km</t>
  </si>
  <si>
    <t>-1948934492</t>
  </si>
  <si>
    <t>62</t>
  </si>
  <si>
    <t>997013831</t>
  </si>
  <si>
    <t>Poplatek za uložení stavebního směsného odpadu na skládce (skládkovné)</t>
  </si>
  <si>
    <t>697965280</t>
  </si>
  <si>
    <t>998</t>
  </si>
  <si>
    <t>Přesun hmot</t>
  </si>
  <si>
    <t>63</t>
  </si>
  <si>
    <t>998274101</t>
  </si>
  <si>
    <t xml:space="preserve">Přesun hmot pro trubní vedení  otevřený výkop</t>
  </si>
  <si>
    <t>1909503561</t>
  </si>
  <si>
    <t>PSV</t>
  </si>
  <si>
    <t>Práce a dodávky PSV</t>
  </si>
  <si>
    <t>721</t>
  </si>
  <si>
    <t>Zdravotechnika - vnitřní kanalizace</t>
  </si>
  <si>
    <t>64</t>
  </si>
  <si>
    <t>721171809</t>
  </si>
  <si>
    <t>Demontáž potrubí z PVC do D 160</t>
  </si>
  <si>
    <t>1470004817</t>
  </si>
  <si>
    <t>65</t>
  </si>
  <si>
    <t>721211611</t>
  </si>
  <si>
    <t xml:space="preserve">Vtok dvorní s vodorovným odtokem a zápachovou klapkou DN 110/160 mříž litina </t>
  </si>
  <si>
    <t>-1628421554</t>
  </si>
  <si>
    <t>66</t>
  </si>
  <si>
    <t>721300922</t>
  </si>
  <si>
    <t>Pročištění svodů ležatých do DN 300</t>
  </si>
  <si>
    <t>-294424645</t>
  </si>
  <si>
    <t>67</t>
  </si>
  <si>
    <t>721300922R01</t>
  </si>
  <si>
    <t>Prohlídka kamerou svodů ležatých do DN 300</t>
  </si>
  <si>
    <t>2121881014</t>
  </si>
  <si>
    <t>767</t>
  </si>
  <si>
    <t>Konstrukce zámečnické</t>
  </si>
  <si>
    <t>68</t>
  </si>
  <si>
    <t>767991911</t>
  </si>
  <si>
    <t>Opravy zámečnických konstrukcí ostatní - samostatné svařování</t>
  </si>
  <si>
    <t>1623890438</t>
  </si>
  <si>
    <t>69</t>
  </si>
  <si>
    <t>998767103</t>
  </si>
  <si>
    <t>Přesun hmot tonážní pro zámečnické konstrukce v objektech v do 24 m</t>
  </si>
  <si>
    <t>1778996468</t>
  </si>
  <si>
    <t>70</t>
  </si>
  <si>
    <t>998767181</t>
  </si>
  <si>
    <t>Příplatek k přesunu hmot tonážní 767 prováděný bez použití mechanizace</t>
  </si>
  <si>
    <t>1603523615</t>
  </si>
  <si>
    <t>VRN</t>
  </si>
  <si>
    <t>Vedlejší rozpočtové náklady</t>
  </si>
  <si>
    <t>VRN1</t>
  </si>
  <si>
    <t>Průzkumné, geodetické a projektové práce</t>
  </si>
  <si>
    <t>71</t>
  </si>
  <si>
    <t>013254000</t>
  </si>
  <si>
    <t>Dokumentace skutečného provedení stavby</t>
  </si>
  <si>
    <t>1024</t>
  </si>
  <si>
    <t>1845633960</t>
  </si>
  <si>
    <t>VRN3</t>
  </si>
  <si>
    <t>Zařízení staveniště</t>
  </si>
  <si>
    <t>72</t>
  </si>
  <si>
    <t>032002000</t>
  </si>
  <si>
    <t>Vybavení staveniště</t>
  </si>
  <si>
    <t>1034187750</t>
  </si>
  <si>
    <t>73</t>
  </si>
  <si>
    <t>034203000</t>
  </si>
  <si>
    <t>Oplocení staveniště</t>
  </si>
  <si>
    <t>-293290716</t>
  </si>
  <si>
    <t>VRN8</t>
  </si>
  <si>
    <t>Přesun stavebních kapacit</t>
  </si>
  <si>
    <t>74</t>
  </si>
  <si>
    <t>083002000</t>
  </si>
  <si>
    <t>Pracovní pohotovost</t>
  </si>
  <si>
    <t>1881420356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</si>
</sst>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7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4" fillId="0" borderId="12" xfId="0" applyNumberFormat="1" applyFont="1" applyBorder="1" applyAlignment="1" applyProtection="1"/>
    <xf numFmtId="166" fontId="24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5" fillId="0" borderId="22" xfId="0" applyFont="1" applyBorder="1" applyAlignment="1" applyProtection="1">
      <alignment horizontal="center" vertical="center"/>
    </xf>
    <xf numFmtId="49" fontId="25" fillId="0" borderId="22" xfId="0" applyNumberFormat="1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167" fontId="25" fillId="0" borderId="22" xfId="0" applyNumberFormat="1" applyFont="1" applyBorder="1" applyAlignment="1" applyProtection="1">
      <alignment vertical="center"/>
    </xf>
    <xf numFmtId="4" fontId="25" fillId="2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</xf>
    <xf numFmtId="0" fontId="25" fillId="0" borderId="3" xfId="0" applyFont="1" applyBorder="1" applyAlignment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hidden="1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21.43" hidden="1" customWidth="1"/>
    <col min="51" max="51" width="21.43" hidden="1" customWidth="1"/>
    <col min="52" max="52" width="18.57" hidden="1" customWidth="1"/>
    <col min="53" max="53" width="16.43" hidden="1" customWidth="1"/>
    <col min="54" max="54" width="21.43" hidden="1" customWidth="1"/>
    <col min="55" max="55" width="18.57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ht="36.96" customHeight="1">
      <c r="AR2"/>
      <c r="BS2" s="12" t="s">
        <v>6</v>
      </c>
      <c r="BT2" s="12" t="s">
        <v>7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18</v>
      </c>
    </row>
    <row r="7" ht="12" customHeight="1">
      <c r="B7" s="16"/>
      <c r="C7" s="17"/>
      <c r="D7" s="27" t="s">
        <v>19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20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21</v>
      </c>
    </row>
    <row r="8" ht="12" customHeight="1">
      <c r="B8" s="16"/>
      <c r="C8" s="17"/>
      <c r="D8" s="27" t="s">
        <v>22</v>
      </c>
      <c r="E8" s="17"/>
      <c r="F8" s="17"/>
      <c r="G8" s="17"/>
      <c r="H8" s="17"/>
      <c r="I8" s="17"/>
      <c r="J8" s="17"/>
      <c r="K8" s="22" t="s">
        <v>23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24</v>
      </c>
      <c r="AL8" s="17"/>
      <c r="AM8" s="17"/>
      <c r="AN8" s="28" t="s">
        <v>25</v>
      </c>
      <c r="AO8" s="17"/>
      <c r="AP8" s="17"/>
      <c r="AQ8" s="17"/>
      <c r="AR8" s="15"/>
      <c r="BE8" s="26"/>
      <c r="BS8" s="12" t="s">
        <v>18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18</v>
      </c>
    </row>
    <row r="10" ht="12" customHeight="1">
      <c r="B10" s="16"/>
      <c r="C10" s="17"/>
      <c r="D10" s="27" t="s">
        <v>26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27</v>
      </c>
      <c r="AL10" s="17"/>
      <c r="AM10" s="17"/>
      <c r="AN10" s="22" t="s">
        <v>1</v>
      </c>
      <c r="AO10" s="17"/>
      <c r="AP10" s="17"/>
      <c r="AQ10" s="17"/>
      <c r="AR10" s="15"/>
      <c r="BE10" s="26"/>
      <c r="BS10" s="12" t="s">
        <v>18</v>
      </c>
    </row>
    <row r="11" ht="18.48" customHeight="1">
      <c r="B11" s="16"/>
      <c r="C11" s="17"/>
      <c r="D11" s="17"/>
      <c r="E11" s="22" t="s">
        <v>28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29</v>
      </c>
      <c r="AL11" s="17"/>
      <c r="AM11" s="17"/>
      <c r="AN11" s="22" t="s">
        <v>1</v>
      </c>
      <c r="AO11" s="17"/>
      <c r="AP11" s="17"/>
      <c r="AQ11" s="17"/>
      <c r="AR11" s="15"/>
      <c r="BE11" s="26"/>
      <c r="BS11" s="12" t="s">
        <v>18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18</v>
      </c>
    </row>
    <row r="13" ht="12" customHeight="1">
      <c r="B13" s="16"/>
      <c r="C13" s="17"/>
      <c r="D13" s="27" t="s">
        <v>30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27</v>
      </c>
      <c r="AL13" s="17"/>
      <c r="AM13" s="17"/>
      <c r="AN13" s="29" t="s">
        <v>31</v>
      </c>
      <c r="AO13" s="17"/>
      <c r="AP13" s="17"/>
      <c r="AQ13" s="17"/>
      <c r="AR13" s="15"/>
      <c r="BE13" s="26"/>
      <c r="BS13" s="12" t="s">
        <v>18</v>
      </c>
    </row>
    <row r="14">
      <c r="B14" s="16"/>
      <c r="C14" s="17"/>
      <c r="D14" s="17"/>
      <c r="E14" s="29" t="s">
        <v>31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29</v>
      </c>
      <c r="AL14" s="17"/>
      <c r="AM14" s="17"/>
      <c r="AN14" s="29" t="s">
        <v>31</v>
      </c>
      <c r="AO14" s="17"/>
      <c r="AP14" s="17"/>
      <c r="AQ14" s="17"/>
      <c r="AR14" s="15"/>
      <c r="BE14" s="26"/>
      <c r="BS14" s="12" t="s">
        <v>18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32</v>
      </c>
    </row>
    <row r="16" ht="12" customHeight="1">
      <c r="B16" s="16"/>
      <c r="C16" s="17"/>
      <c r="D16" s="27" t="s">
        <v>33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27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ht="18.48" customHeight="1">
      <c r="B17" s="16"/>
      <c r="C17" s="17"/>
      <c r="D17" s="17"/>
      <c r="E17" s="22" t="s">
        <v>34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29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4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ht="12" customHeight="1">
      <c r="B19" s="16"/>
      <c r="C19" s="17"/>
      <c r="D19" s="27" t="s">
        <v>35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27</v>
      </c>
      <c r="AL19" s="17"/>
      <c r="AM19" s="17"/>
      <c r="AN19" s="22" t="s">
        <v>1</v>
      </c>
      <c r="AO19" s="17"/>
      <c r="AP19" s="17"/>
      <c r="AQ19" s="17"/>
      <c r="AR19" s="15"/>
      <c r="BE19" s="26"/>
      <c r="BS19" s="12" t="s">
        <v>6</v>
      </c>
    </row>
    <row r="20" ht="18.48" customHeight="1">
      <c r="B20" s="16"/>
      <c r="C20" s="17"/>
      <c r="D20" s="17"/>
      <c r="E20" s="22" t="s">
        <v>28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29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32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ht="12" customHeight="1">
      <c r="B22" s="16"/>
      <c r="C22" s="17"/>
      <c r="D22" s="27" t="s">
        <v>36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ht="14.4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1" customFormat="1" ht="25.92" customHeight="1">
      <c r="B26" s="33"/>
      <c r="C26" s="34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6"/>
    </row>
    <row r="27" s="1" customFormat="1" ht="6.96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6"/>
    </row>
    <row r="28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38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39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40</v>
      </c>
      <c r="AL28" s="39"/>
      <c r="AM28" s="39"/>
      <c r="AN28" s="39"/>
      <c r="AO28" s="39"/>
      <c r="AP28" s="34"/>
      <c r="AQ28" s="34"/>
      <c r="AR28" s="38"/>
      <c r="BE28" s="26"/>
    </row>
    <row r="29" s="2" customFormat="1" ht="14.4" customHeight="1">
      <c r="B29" s="40"/>
      <c r="C29" s="41"/>
      <c r="D29" s="27" t="s">
        <v>41</v>
      </c>
      <c r="E29" s="41"/>
      <c r="F29" s="27" t="s">
        <v>42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26"/>
    </row>
    <row r="30" s="2" customFormat="1" ht="14.4" customHeight="1">
      <c r="B30" s="40"/>
      <c r="C30" s="41"/>
      <c r="D30" s="41"/>
      <c r="E30" s="41"/>
      <c r="F30" s="27" t="s">
        <v>43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26"/>
    </row>
    <row r="31" hidden="1" s="2" customFormat="1" ht="14.4" customHeight="1">
      <c r="B31" s="40"/>
      <c r="C31" s="41"/>
      <c r="D31" s="41"/>
      <c r="E31" s="41"/>
      <c r="F31" s="27" t="s">
        <v>44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26"/>
    </row>
    <row r="32" hidden="1" s="2" customFormat="1" ht="14.4" customHeight="1">
      <c r="B32" s="40"/>
      <c r="C32" s="41"/>
      <c r="D32" s="41"/>
      <c r="E32" s="41"/>
      <c r="F32" s="27" t="s">
        <v>45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26"/>
    </row>
    <row r="33" hidden="1" s="2" customFormat="1" ht="14.4" customHeight="1">
      <c r="B33" s="40"/>
      <c r="C33" s="41"/>
      <c r="D33" s="41"/>
      <c r="E33" s="41"/>
      <c r="F33" s="27" t="s">
        <v>46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26"/>
    </row>
    <row r="34" s="1" customFormat="1" ht="6.96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6"/>
    </row>
    <row r="35" s="1" customFormat="1" ht="25.92" customHeight="1">
      <c r="B35" s="33"/>
      <c r="C35" s="45"/>
      <c r="D35" s="46" t="s">
        <v>47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48</v>
      </c>
      <c r="U35" s="47"/>
      <c r="V35" s="47"/>
      <c r="W35" s="47"/>
      <c r="X35" s="49" t="s">
        <v>49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8"/>
    </row>
    <row r="36" s="1" customFormat="1" ht="6.96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</row>
    <row r="37" s="1" customFormat="1" ht="6.96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</row>
    <row r="41" s="1" customFormat="1" ht="6.96" customHeight="1"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</row>
    <row r="42" s="1" customFormat="1" ht="24.96" customHeight="1">
      <c r="B42" s="33"/>
      <c r="C42" s="18" t="s">
        <v>50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</row>
    <row r="43" s="1" customFormat="1" ht="6.96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</row>
    <row r="44" s="1" customFormat="1" ht="12" customHeight="1">
      <c r="B44" s="33"/>
      <c r="C44" s="27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z026022019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8"/>
    </row>
    <row r="45" s="3" customFormat="1" ht="36.96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ZŠ a MŠ Bílá 1784/1 - odvodnění dvora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</row>
    <row r="47" s="1" customFormat="1" ht="12" customHeight="1">
      <c r="B47" s="33"/>
      <c r="C47" s="27" t="s">
        <v>22</v>
      </c>
      <c r="D47" s="34"/>
      <c r="E47" s="34"/>
      <c r="F47" s="34"/>
      <c r="G47" s="34"/>
      <c r="H47" s="34"/>
      <c r="I47" s="34"/>
      <c r="J47" s="34"/>
      <c r="K47" s="34"/>
      <c r="L47" s="61" t="str">
        <f>IF(K8="","",K8)</f>
        <v xml:space="preserve">Praha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24</v>
      </c>
      <c r="AJ47" s="34"/>
      <c r="AK47" s="34"/>
      <c r="AL47" s="34"/>
      <c r="AM47" s="62" t="str">
        <f>IF(AN8= "","",AN8)</f>
        <v>25. 2. 2019</v>
      </c>
      <c r="AN47" s="62"/>
      <c r="AO47" s="34"/>
      <c r="AP47" s="34"/>
      <c r="AQ47" s="34"/>
      <c r="AR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</row>
    <row r="49" s="1" customFormat="1" ht="12.6" customHeight="1">
      <c r="B49" s="33"/>
      <c r="C49" s="27" t="s">
        <v>26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33</v>
      </c>
      <c r="AJ49" s="34"/>
      <c r="AK49" s="34"/>
      <c r="AL49" s="34"/>
      <c r="AM49" s="63" t="str">
        <f>IF(E17="","",E17)</f>
        <v xml:space="preserve">Ing. Jan Krpata </v>
      </c>
      <c r="AN49" s="34"/>
      <c r="AO49" s="34"/>
      <c r="AP49" s="34"/>
      <c r="AQ49" s="34"/>
      <c r="AR49" s="38"/>
      <c r="AS49" s="64" t="s">
        <v>51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</row>
    <row r="50" s="1" customFormat="1" ht="12.6" customHeight="1">
      <c r="B50" s="33"/>
      <c r="C50" s="27" t="s">
        <v>30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35</v>
      </c>
      <c r="AJ50" s="34"/>
      <c r="AK50" s="34"/>
      <c r="AL50" s="34"/>
      <c r="AM50" s="63" t="str">
        <f>IF(E20="","",E20)</f>
        <v xml:space="preserve"> </v>
      </c>
      <c r="AN50" s="34"/>
      <c r="AO50" s="34"/>
      <c r="AP50" s="34"/>
      <c r="AQ50" s="34"/>
      <c r="AR50" s="38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</row>
    <row r="5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</row>
    <row r="52" s="1" customFormat="1" ht="29.28" customHeight="1">
      <c r="B52" s="33"/>
      <c r="C52" s="76" t="s">
        <v>52</v>
      </c>
      <c r="D52" s="77"/>
      <c r="E52" s="77"/>
      <c r="F52" s="77"/>
      <c r="G52" s="77"/>
      <c r="H52" s="78"/>
      <c r="I52" s="79" t="s">
        <v>53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54</v>
      </c>
      <c r="AH52" s="77"/>
      <c r="AI52" s="77"/>
      <c r="AJ52" s="77"/>
      <c r="AK52" s="77"/>
      <c r="AL52" s="77"/>
      <c r="AM52" s="77"/>
      <c r="AN52" s="79" t="s">
        <v>55</v>
      </c>
      <c r="AO52" s="77"/>
      <c r="AP52" s="81"/>
      <c r="AQ52" s="82" t="s">
        <v>56</v>
      </c>
      <c r="AR52" s="38"/>
      <c r="AS52" s="83" t="s">
        <v>57</v>
      </c>
      <c r="AT52" s="84" t="s">
        <v>58</v>
      </c>
      <c r="AU52" s="84" t="s">
        <v>59</v>
      </c>
      <c r="AV52" s="84" t="s">
        <v>60</v>
      </c>
      <c r="AW52" s="84" t="s">
        <v>61</v>
      </c>
      <c r="AX52" s="84" t="s">
        <v>62</v>
      </c>
      <c r="AY52" s="84" t="s">
        <v>63</v>
      </c>
      <c r="AZ52" s="84" t="s">
        <v>64</v>
      </c>
      <c r="BA52" s="84" t="s">
        <v>65</v>
      </c>
      <c r="BB52" s="84" t="s">
        <v>66</v>
      </c>
      <c r="BC52" s="84" t="s">
        <v>67</v>
      </c>
      <c r="BD52" s="85" t="s">
        <v>68</v>
      </c>
    </row>
    <row r="53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69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</v>
      </c>
      <c r="AR54" s="95"/>
      <c r="AS54" s="96">
        <f>ROUND(AS55,2)</f>
        <v>0</v>
      </c>
      <c r="AT54" s="97">
        <f>ROUND(SUM(AV54:AW54),2)</f>
        <v>0</v>
      </c>
      <c r="AU54" s="98">
        <f>ROUND(AU55,5)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ROUND(AZ55,2)</f>
        <v>0</v>
      </c>
      <c r="BA54" s="97">
        <f>ROUND(BA55,2)</f>
        <v>0</v>
      </c>
      <c r="BB54" s="97">
        <f>ROUND(BB55,2)</f>
        <v>0</v>
      </c>
      <c r="BC54" s="97">
        <f>ROUND(BC55,2)</f>
        <v>0</v>
      </c>
      <c r="BD54" s="99">
        <f>ROUND(BD55,2)</f>
        <v>0</v>
      </c>
      <c r="BS54" s="100" t="s">
        <v>70</v>
      </c>
      <c r="BT54" s="100" t="s">
        <v>71</v>
      </c>
      <c r="BV54" s="100" t="s">
        <v>72</v>
      </c>
      <c r="BW54" s="100" t="s">
        <v>5</v>
      </c>
      <c r="BX54" s="100" t="s">
        <v>73</v>
      </c>
      <c r="CL54" s="100" t="s">
        <v>1</v>
      </c>
    </row>
    <row r="55" s="5" customFormat="1" ht="26.4" customHeight="1">
      <c r="A55" s="101" t="s">
        <v>74</v>
      </c>
      <c r="B55" s="102"/>
      <c r="C55" s="103"/>
      <c r="D55" s="104" t="s">
        <v>14</v>
      </c>
      <c r="E55" s="104"/>
      <c r="F55" s="104"/>
      <c r="G55" s="104"/>
      <c r="H55" s="104"/>
      <c r="I55" s="105"/>
      <c r="J55" s="104" t="s">
        <v>17</v>
      </c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6">
        <f>'z026022019 - ZŠ a MŠ Bílá...'!J28</f>
        <v>0</v>
      </c>
      <c r="AH55" s="105"/>
      <c r="AI55" s="105"/>
      <c r="AJ55" s="105"/>
      <c r="AK55" s="105"/>
      <c r="AL55" s="105"/>
      <c r="AM55" s="105"/>
      <c r="AN55" s="106">
        <f>SUM(AG55,AT55)</f>
        <v>0</v>
      </c>
      <c r="AO55" s="105"/>
      <c r="AP55" s="105"/>
      <c r="AQ55" s="107" t="s">
        <v>75</v>
      </c>
      <c r="AR55" s="108"/>
      <c r="AS55" s="109">
        <v>0</v>
      </c>
      <c r="AT55" s="110">
        <f>ROUND(SUM(AV55:AW55),2)</f>
        <v>0</v>
      </c>
      <c r="AU55" s="111">
        <f>'z026022019 - ZŠ a MŠ Bílá...'!P88</f>
        <v>0</v>
      </c>
      <c r="AV55" s="110">
        <f>'z026022019 - ZŠ a MŠ Bílá...'!J31</f>
        <v>0</v>
      </c>
      <c r="AW55" s="110">
        <f>'z026022019 - ZŠ a MŠ Bílá...'!J32</f>
        <v>0</v>
      </c>
      <c r="AX55" s="110">
        <f>'z026022019 - ZŠ a MŠ Bílá...'!J33</f>
        <v>0</v>
      </c>
      <c r="AY55" s="110">
        <f>'z026022019 - ZŠ a MŠ Bílá...'!J34</f>
        <v>0</v>
      </c>
      <c r="AZ55" s="110">
        <f>'z026022019 - ZŠ a MŠ Bílá...'!F31</f>
        <v>0</v>
      </c>
      <c r="BA55" s="110">
        <f>'z026022019 - ZŠ a MŠ Bílá...'!F32</f>
        <v>0</v>
      </c>
      <c r="BB55" s="110">
        <f>'z026022019 - ZŠ a MŠ Bílá...'!F33</f>
        <v>0</v>
      </c>
      <c r="BC55" s="110">
        <f>'z026022019 - ZŠ a MŠ Bílá...'!F34</f>
        <v>0</v>
      </c>
      <c r="BD55" s="112">
        <f>'z026022019 - ZŠ a MŠ Bílá...'!F35</f>
        <v>0</v>
      </c>
      <c r="BT55" s="113" t="s">
        <v>21</v>
      </c>
      <c r="BU55" s="113" t="s">
        <v>76</v>
      </c>
      <c r="BV55" s="113" t="s">
        <v>72</v>
      </c>
      <c r="BW55" s="113" t="s">
        <v>5</v>
      </c>
      <c r="BX55" s="113" t="s">
        <v>73</v>
      </c>
      <c r="CL55" s="113" t="s">
        <v>1</v>
      </c>
    </row>
    <row r="56" s="1" customFormat="1" ht="30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8"/>
    </row>
    <row r="57" s="1" customFormat="1" ht="6.96" customHeight="1"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38"/>
    </row>
  </sheetData>
  <sheetProtection sheet="1" formatColumns="0" formatRows="0" objects="1" scenarios="1" spinCount="100000" saltValue="TYrsahJVqn6xujXQSBzyqwqg4Cfqf/Wop7dBzCtHKccIxj0vsRPD1cE3LDvypKHLElehvixBVU07PF5Jeo4WZA==" hashValue="SH4TEZmNnIYSxjC5DW7Wyvu/ZTVIxEARHHIawDcWJC7zCg6TtBEGe2W52+mn68kYz8Cb6xOZsQMo4Ju8omLZTQ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z026022019 - ZŠ a MŠ Bíl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86.43" customWidth="1"/>
    <col min="7" max="7" width="7.43" customWidth="1"/>
    <col min="8" max="8" width="9.57" customWidth="1"/>
    <col min="9" max="9" width="12.14" style="114" customWidth="1"/>
    <col min="10" max="10" width="20.14" customWidth="1"/>
    <col min="11" max="11" width="13.29" hidden="1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/>
      <c r="AT2" s="12" t="s">
        <v>5</v>
      </c>
    </row>
    <row r="3" ht="6.96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5"/>
      <c r="AT3" s="12" t="s">
        <v>77</v>
      </c>
    </row>
    <row r="4" ht="24.96" customHeight="1">
      <c r="B4" s="15"/>
      <c r="D4" s="118" t="s">
        <v>78</v>
      </c>
      <c r="L4" s="15"/>
      <c r="M4" s="19" t="s">
        <v>10</v>
      </c>
      <c r="AT4" s="12" t="s">
        <v>4</v>
      </c>
    </row>
    <row r="5" ht="6.96" customHeight="1">
      <c r="B5" s="15"/>
      <c r="L5" s="15"/>
    </row>
    <row r="6" s="1" customFormat="1" ht="12" customHeight="1">
      <c r="B6" s="38"/>
      <c r="D6" s="119" t="s">
        <v>16</v>
      </c>
      <c r="I6" s="120"/>
      <c r="L6" s="38"/>
    </row>
    <row r="7" s="1" customFormat="1" ht="36.96" customHeight="1">
      <c r="B7" s="38"/>
      <c r="E7" s="121" t="s">
        <v>17</v>
      </c>
      <c r="F7" s="1"/>
      <c r="G7" s="1"/>
      <c r="H7" s="1"/>
      <c r="I7" s="120"/>
      <c r="L7" s="38"/>
    </row>
    <row r="8" s="1" customFormat="1">
      <c r="B8" s="38"/>
      <c r="I8" s="120"/>
      <c r="L8" s="38"/>
    </row>
    <row r="9" s="1" customFormat="1" ht="12" customHeight="1">
      <c r="B9" s="38"/>
      <c r="D9" s="119" t="s">
        <v>19</v>
      </c>
      <c r="F9" s="12" t="s">
        <v>1</v>
      </c>
      <c r="I9" s="122" t="s">
        <v>20</v>
      </c>
      <c r="J9" s="12" t="s">
        <v>1</v>
      </c>
      <c r="L9" s="38"/>
    </row>
    <row r="10" s="1" customFormat="1" ht="12" customHeight="1">
      <c r="B10" s="38"/>
      <c r="D10" s="119" t="s">
        <v>22</v>
      </c>
      <c r="F10" s="12" t="s">
        <v>23</v>
      </c>
      <c r="I10" s="122" t="s">
        <v>24</v>
      </c>
      <c r="J10" s="123" t="str">
        <f>'Rekapitulace stavby'!AN8</f>
        <v>25. 2. 2019</v>
      </c>
      <c r="L10" s="38"/>
    </row>
    <row r="11" s="1" customFormat="1" ht="10.8" customHeight="1">
      <c r="B11" s="38"/>
      <c r="I11" s="120"/>
      <c r="L11" s="38"/>
    </row>
    <row r="12" s="1" customFormat="1" ht="12" customHeight="1">
      <c r="B12" s="38"/>
      <c r="D12" s="119" t="s">
        <v>26</v>
      </c>
      <c r="I12" s="122" t="s">
        <v>27</v>
      </c>
      <c r="J12" s="12" t="str">
        <f>IF('Rekapitulace stavby'!AN10="","",'Rekapitulace stavby'!AN10)</f>
        <v/>
      </c>
      <c r="L12" s="38"/>
    </row>
    <row r="13" s="1" customFormat="1" ht="18" customHeight="1">
      <c r="B13" s="38"/>
      <c r="E13" s="12" t="str">
        <f>IF('Rekapitulace stavby'!E11="","",'Rekapitulace stavby'!E11)</f>
        <v xml:space="preserve"> </v>
      </c>
      <c r="I13" s="122" t="s">
        <v>29</v>
      </c>
      <c r="J13" s="12" t="str">
        <f>IF('Rekapitulace stavby'!AN11="","",'Rekapitulace stavby'!AN11)</f>
        <v/>
      </c>
      <c r="L13" s="38"/>
    </row>
    <row r="14" s="1" customFormat="1" ht="6.96" customHeight="1">
      <c r="B14" s="38"/>
      <c r="I14" s="120"/>
      <c r="L14" s="38"/>
    </row>
    <row r="15" s="1" customFormat="1" ht="12" customHeight="1">
      <c r="B15" s="38"/>
      <c r="D15" s="119" t="s">
        <v>30</v>
      </c>
      <c r="I15" s="122" t="s">
        <v>27</v>
      </c>
      <c r="J15" s="28" t="str">
        <f>'Rekapitulace stavby'!AN13</f>
        <v>Vyplň údaj</v>
      </c>
      <c r="L15" s="38"/>
    </row>
    <row r="16" s="1" customFormat="1" ht="18" customHeight="1">
      <c r="B16" s="38"/>
      <c r="E16" s="28" t="str">
        <f>'Rekapitulace stavby'!E14</f>
        <v>Vyplň údaj</v>
      </c>
      <c r="F16" s="12"/>
      <c r="G16" s="12"/>
      <c r="H16" s="12"/>
      <c r="I16" s="122" t="s">
        <v>29</v>
      </c>
      <c r="J16" s="28" t="str">
        <f>'Rekapitulace stavby'!AN14</f>
        <v>Vyplň údaj</v>
      </c>
      <c r="L16" s="38"/>
    </row>
    <row r="17" s="1" customFormat="1" ht="6.96" customHeight="1">
      <c r="B17" s="38"/>
      <c r="I17" s="120"/>
      <c r="L17" s="38"/>
    </row>
    <row r="18" s="1" customFormat="1" ht="12" customHeight="1">
      <c r="B18" s="38"/>
      <c r="D18" s="119" t="s">
        <v>33</v>
      </c>
      <c r="I18" s="122" t="s">
        <v>27</v>
      </c>
      <c r="J18" s="12" t="s">
        <v>1</v>
      </c>
      <c r="L18" s="38"/>
    </row>
    <row r="19" s="1" customFormat="1" ht="18" customHeight="1">
      <c r="B19" s="38"/>
      <c r="E19" s="12" t="s">
        <v>34</v>
      </c>
      <c r="I19" s="122" t="s">
        <v>29</v>
      </c>
      <c r="J19" s="12" t="s">
        <v>1</v>
      </c>
      <c r="L19" s="38"/>
    </row>
    <row r="20" s="1" customFormat="1" ht="6.96" customHeight="1">
      <c r="B20" s="38"/>
      <c r="I20" s="120"/>
      <c r="L20" s="38"/>
    </row>
    <row r="21" s="1" customFormat="1" ht="12" customHeight="1">
      <c r="B21" s="38"/>
      <c r="D21" s="119" t="s">
        <v>35</v>
      </c>
      <c r="I21" s="122" t="s">
        <v>27</v>
      </c>
      <c r="J21" s="12" t="str">
        <f>IF('Rekapitulace stavby'!AN19="","",'Rekapitulace stavby'!AN19)</f>
        <v/>
      </c>
      <c r="L21" s="38"/>
    </row>
    <row r="22" s="1" customFormat="1" ht="18" customHeight="1">
      <c r="B22" s="38"/>
      <c r="E22" s="12" t="str">
        <f>IF('Rekapitulace stavby'!E20="","",'Rekapitulace stavby'!E20)</f>
        <v xml:space="preserve"> </v>
      </c>
      <c r="I22" s="122" t="s">
        <v>29</v>
      </c>
      <c r="J22" s="12" t="str">
        <f>IF('Rekapitulace stavby'!AN20="","",'Rekapitulace stavby'!AN20)</f>
        <v/>
      </c>
      <c r="L22" s="38"/>
    </row>
    <row r="23" s="1" customFormat="1" ht="6.96" customHeight="1">
      <c r="B23" s="38"/>
      <c r="I23" s="120"/>
      <c r="L23" s="38"/>
    </row>
    <row r="24" s="1" customFormat="1" ht="12" customHeight="1">
      <c r="B24" s="38"/>
      <c r="D24" s="119" t="s">
        <v>36</v>
      </c>
      <c r="I24" s="120"/>
      <c r="L24" s="38"/>
    </row>
    <row r="25" s="6" customFormat="1" ht="14.4" customHeight="1">
      <c r="B25" s="124"/>
      <c r="E25" s="125" t="s">
        <v>1</v>
      </c>
      <c r="F25" s="125"/>
      <c r="G25" s="125"/>
      <c r="H25" s="125"/>
      <c r="I25" s="126"/>
      <c r="L25" s="124"/>
    </row>
    <row r="26" s="1" customFormat="1" ht="6.96" customHeight="1">
      <c r="B26" s="38"/>
      <c r="I26" s="120"/>
      <c r="L26" s="38"/>
    </row>
    <row r="27" s="1" customFormat="1" ht="6.96" customHeight="1">
      <c r="B27" s="38"/>
      <c r="D27" s="66"/>
      <c r="E27" s="66"/>
      <c r="F27" s="66"/>
      <c r="G27" s="66"/>
      <c r="H27" s="66"/>
      <c r="I27" s="127"/>
      <c r="J27" s="66"/>
      <c r="K27" s="66"/>
      <c r="L27" s="38"/>
    </row>
    <row r="28" s="1" customFormat="1" ht="25.44" customHeight="1">
      <c r="B28" s="38"/>
      <c r="D28" s="128" t="s">
        <v>37</v>
      </c>
      <c r="I28" s="120"/>
      <c r="J28" s="129">
        <f>ROUND(J88, 2)</f>
        <v>0</v>
      </c>
      <c r="L28" s="38"/>
    </row>
    <row r="29" s="1" customFormat="1" ht="6.96" customHeight="1">
      <c r="B29" s="38"/>
      <c r="D29" s="66"/>
      <c r="E29" s="66"/>
      <c r="F29" s="66"/>
      <c r="G29" s="66"/>
      <c r="H29" s="66"/>
      <c r="I29" s="127"/>
      <c r="J29" s="66"/>
      <c r="K29" s="66"/>
      <c r="L29" s="38"/>
    </row>
    <row r="30" s="1" customFormat="1" ht="14.4" customHeight="1">
      <c r="B30" s="38"/>
      <c r="F30" s="130" t="s">
        <v>39</v>
      </c>
      <c r="I30" s="131" t="s">
        <v>38</v>
      </c>
      <c r="J30" s="130" t="s">
        <v>40</v>
      </c>
      <c r="L30" s="38"/>
    </row>
    <row r="31" s="1" customFormat="1" ht="14.4" customHeight="1">
      <c r="B31" s="38"/>
      <c r="D31" s="119" t="s">
        <v>41</v>
      </c>
      <c r="E31" s="119" t="s">
        <v>42</v>
      </c>
      <c r="F31" s="132">
        <f>ROUND((SUM(BE88:BE177)),  2)</f>
        <v>0</v>
      </c>
      <c r="I31" s="133">
        <v>0.20999999999999999</v>
      </c>
      <c r="J31" s="132">
        <f>ROUND(((SUM(BE88:BE177))*I31),  2)</f>
        <v>0</v>
      </c>
      <c r="L31" s="38"/>
    </row>
    <row r="32" s="1" customFormat="1" ht="14.4" customHeight="1">
      <c r="B32" s="38"/>
      <c r="E32" s="119" t="s">
        <v>43</v>
      </c>
      <c r="F32" s="132">
        <f>ROUND((SUM(BF88:BF177)),  2)</f>
        <v>0</v>
      </c>
      <c r="I32" s="133">
        <v>0.14999999999999999</v>
      </c>
      <c r="J32" s="132">
        <f>ROUND(((SUM(BF88:BF177))*I32),  2)</f>
        <v>0</v>
      </c>
      <c r="L32" s="38"/>
    </row>
    <row r="33" hidden="1" s="1" customFormat="1" ht="14.4" customHeight="1">
      <c r="B33" s="38"/>
      <c r="E33" s="119" t="s">
        <v>44</v>
      </c>
      <c r="F33" s="132">
        <f>ROUND((SUM(BG88:BG177)),  2)</f>
        <v>0</v>
      </c>
      <c r="I33" s="133">
        <v>0.20999999999999999</v>
      </c>
      <c r="J33" s="132">
        <f>0</f>
        <v>0</v>
      </c>
      <c r="L33" s="38"/>
    </row>
    <row r="34" hidden="1" s="1" customFormat="1" ht="14.4" customHeight="1">
      <c r="B34" s="38"/>
      <c r="E34" s="119" t="s">
        <v>45</v>
      </c>
      <c r="F34" s="132">
        <f>ROUND((SUM(BH88:BH177)),  2)</f>
        <v>0</v>
      </c>
      <c r="I34" s="133">
        <v>0.14999999999999999</v>
      </c>
      <c r="J34" s="132">
        <f>0</f>
        <v>0</v>
      </c>
      <c r="L34" s="38"/>
    </row>
    <row r="35" hidden="1" s="1" customFormat="1" ht="14.4" customHeight="1">
      <c r="B35" s="38"/>
      <c r="E35" s="119" t="s">
        <v>46</v>
      </c>
      <c r="F35" s="132">
        <f>ROUND((SUM(BI88:BI177)),  2)</f>
        <v>0</v>
      </c>
      <c r="I35" s="133">
        <v>0</v>
      </c>
      <c r="J35" s="132">
        <f>0</f>
        <v>0</v>
      </c>
      <c r="L35" s="38"/>
    </row>
    <row r="36" s="1" customFormat="1" ht="6.96" customHeight="1">
      <c r="B36" s="38"/>
      <c r="I36" s="120"/>
      <c r="L36" s="38"/>
    </row>
    <row r="37" s="1" customFormat="1" ht="25.44" customHeight="1">
      <c r="B37" s="38"/>
      <c r="C37" s="134"/>
      <c r="D37" s="135" t="s">
        <v>47</v>
      </c>
      <c r="E37" s="136"/>
      <c r="F37" s="136"/>
      <c r="G37" s="137" t="s">
        <v>48</v>
      </c>
      <c r="H37" s="138" t="s">
        <v>49</v>
      </c>
      <c r="I37" s="139"/>
      <c r="J37" s="140">
        <f>SUM(J28:J35)</f>
        <v>0</v>
      </c>
      <c r="K37" s="141"/>
      <c r="L37" s="38"/>
    </row>
    <row r="38" s="1" customFormat="1" ht="14.4" customHeight="1">
      <c r="B38" s="142"/>
      <c r="C38" s="143"/>
      <c r="D38" s="143"/>
      <c r="E38" s="143"/>
      <c r="F38" s="143"/>
      <c r="G38" s="143"/>
      <c r="H38" s="143"/>
      <c r="I38" s="144"/>
      <c r="J38" s="143"/>
      <c r="K38" s="143"/>
      <c r="L38" s="38"/>
    </row>
    <row r="42" s="1" customFormat="1" ht="6.96" customHeight="1">
      <c r="B42" s="145"/>
      <c r="C42" s="146"/>
      <c r="D42" s="146"/>
      <c r="E42" s="146"/>
      <c r="F42" s="146"/>
      <c r="G42" s="146"/>
      <c r="H42" s="146"/>
      <c r="I42" s="147"/>
      <c r="J42" s="146"/>
      <c r="K42" s="146"/>
      <c r="L42" s="38"/>
    </row>
    <row r="43" s="1" customFormat="1" ht="24.96" customHeight="1">
      <c r="B43" s="33"/>
      <c r="C43" s="18" t="s">
        <v>79</v>
      </c>
      <c r="D43" s="34"/>
      <c r="E43" s="34"/>
      <c r="F43" s="34"/>
      <c r="G43" s="34"/>
      <c r="H43" s="34"/>
      <c r="I43" s="120"/>
      <c r="J43" s="34"/>
      <c r="K43" s="34"/>
      <c r="L43" s="38"/>
    </row>
    <row r="44" s="1" customFormat="1" ht="6.96" customHeight="1">
      <c r="B44" s="33"/>
      <c r="C44" s="34"/>
      <c r="D44" s="34"/>
      <c r="E44" s="34"/>
      <c r="F44" s="34"/>
      <c r="G44" s="34"/>
      <c r="H44" s="34"/>
      <c r="I44" s="120"/>
      <c r="J44" s="34"/>
      <c r="K44" s="34"/>
      <c r="L44" s="38"/>
    </row>
    <row r="45" s="1" customFormat="1" ht="12" customHeight="1">
      <c r="B45" s="33"/>
      <c r="C45" s="27" t="s">
        <v>16</v>
      </c>
      <c r="D45" s="34"/>
      <c r="E45" s="34"/>
      <c r="F45" s="34"/>
      <c r="G45" s="34"/>
      <c r="H45" s="34"/>
      <c r="I45" s="120"/>
      <c r="J45" s="34"/>
      <c r="K45" s="34"/>
      <c r="L45" s="38"/>
    </row>
    <row r="46" s="1" customFormat="1" ht="14.4" customHeight="1">
      <c r="B46" s="33"/>
      <c r="C46" s="34"/>
      <c r="D46" s="34"/>
      <c r="E46" s="59" t="str">
        <f>E7</f>
        <v>ZŠ a MŠ Bílá 1784/1 - odvodnění dvora</v>
      </c>
      <c r="F46" s="34"/>
      <c r="G46" s="34"/>
      <c r="H46" s="34"/>
      <c r="I46" s="120"/>
      <c r="J46" s="34"/>
      <c r="K46" s="34"/>
      <c r="L46" s="38"/>
    </row>
    <row r="47" s="1" customFormat="1" ht="6.96" customHeight="1">
      <c r="B47" s="33"/>
      <c r="C47" s="34"/>
      <c r="D47" s="34"/>
      <c r="E47" s="34"/>
      <c r="F47" s="34"/>
      <c r="G47" s="34"/>
      <c r="H47" s="34"/>
      <c r="I47" s="120"/>
      <c r="J47" s="34"/>
      <c r="K47" s="34"/>
      <c r="L47" s="38"/>
    </row>
    <row r="48" s="1" customFormat="1" ht="12" customHeight="1">
      <c r="B48" s="33"/>
      <c r="C48" s="27" t="s">
        <v>22</v>
      </c>
      <c r="D48" s="34"/>
      <c r="E48" s="34"/>
      <c r="F48" s="22" t="str">
        <f>F10</f>
        <v xml:space="preserve">Praha </v>
      </c>
      <c r="G48" s="34"/>
      <c r="H48" s="34"/>
      <c r="I48" s="122" t="s">
        <v>24</v>
      </c>
      <c r="J48" s="62" t="str">
        <f>IF(J10="","",J10)</f>
        <v>25. 2. 2019</v>
      </c>
      <c r="K48" s="34"/>
      <c r="L48" s="38"/>
    </row>
    <row r="49" s="1" customFormat="1" ht="6.96" customHeight="1">
      <c r="B49" s="33"/>
      <c r="C49" s="34"/>
      <c r="D49" s="34"/>
      <c r="E49" s="34"/>
      <c r="F49" s="34"/>
      <c r="G49" s="34"/>
      <c r="H49" s="34"/>
      <c r="I49" s="120"/>
      <c r="J49" s="34"/>
      <c r="K49" s="34"/>
      <c r="L49" s="38"/>
    </row>
    <row r="50" s="1" customFormat="1" ht="12.6" customHeight="1">
      <c r="B50" s="33"/>
      <c r="C50" s="27" t="s">
        <v>26</v>
      </c>
      <c r="D50" s="34"/>
      <c r="E50" s="34"/>
      <c r="F50" s="22" t="str">
        <f>E13</f>
        <v xml:space="preserve"> </v>
      </c>
      <c r="G50" s="34"/>
      <c r="H50" s="34"/>
      <c r="I50" s="122" t="s">
        <v>33</v>
      </c>
      <c r="J50" s="31" t="str">
        <f>E19</f>
        <v xml:space="preserve">Ing. Jan Krpata </v>
      </c>
      <c r="K50" s="34"/>
      <c r="L50" s="38"/>
    </row>
    <row r="51" s="1" customFormat="1" ht="12.6" customHeight="1">
      <c r="B51" s="33"/>
      <c r="C51" s="27" t="s">
        <v>30</v>
      </c>
      <c r="D51" s="34"/>
      <c r="E51" s="34"/>
      <c r="F51" s="22" t="str">
        <f>IF(E16="","",E16)</f>
        <v>Vyplň údaj</v>
      </c>
      <c r="G51" s="34"/>
      <c r="H51" s="34"/>
      <c r="I51" s="122" t="s">
        <v>35</v>
      </c>
      <c r="J51" s="31" t="str">
        <f>E22</f>
        <v xml:space="preserve"> </v>
      </c>
      <c r="K51" s="34"/>
      <c r="L51" s="38"/>
    </row>
    <row r="52" s="1" customFormat="1" ht="10.32" customHeight="1">
      <c r="B52" s="33"/>
      <c r="C52" s="34"/>
      <c r="D52" s="34"/>
      <c r="E52" s="34"/>
      <c r="F52" s="34"/>
      <c r="G52" s="34"/>
      <c r="H52" s="34"/>
      <c r="I52" s="120"/>
      <c r="J52" s="34"/>
      <c r="K52" s="34"/>
      <c r="L52" s="38"/>
    </row>
    <row r="53" s="1" customFormat="1" ht="29.28" customHeight="1">
      <c r="B53" s="33"/>
      <c r="C53" s="148" t="s">
        <v>80</v>
      </c>
      <c r="D53" s="149"/>
      <c r="E53" s="149"/>
      <c r="F53" s="149"/>
      <c r="G53" s="149"/>
      <c r="H53" s="149"/>
      <c r="I53" s="150"/>
      <c r="J53" s="151" t="s">
        <v>81</v>
      </c>
      <c r="K53" s="149"/>
      <c r="L53" s="38"/>
    </row>
    <row r="54" s="1" customFormat="1" ht="10.32" customHeight="1">
      <c r="B54" s="33"/>
      <c r="C54" s="34"/>
      <c r="D54" s="34"/>
      <c r="E54" s="34"/>
      <c r="F54" s="34"/>
      <c r="G54" s="34"/>
      <c r="H54" s="34"/>
      <c r="I54" s="120"/>
      <c r="J54" s="34"/>
      <c r="K54" s="34"/>
      <c r="L54" s="38"/>
    </row>
    <row r="55" s="1" customFormat="1" ht="22.8" customHeight="1">
      <c r="B55" s="33"/>
      <c r="C55" s="152" t="s">
        <v>82</v>
      </c>
      <c r="D55" s="34"/>
      <c r="E55" s="34"/>
      <c r="F55" s="34"/>
      <c r="G55" s="34"/>
      <c r="H55" s="34"/>
      <c r="I55" s="120"/>
      <c r="J55" s="93">
        <f>J88</f>
        <v>0</v>
      </c>
      <c r="K55" s="34"/>
      <c r="L55" s="38"/>
      <c r="AU55" s="12" t="s">
        <v>83</v>
      </c>
    </row>
    <row r="56" s="7" customFormat="1" ht="24.96" customHeight="1">
      <c r="B56" s="153"/>
      <c r="C56" s="154"/>
      <c r="D56" s="155" t="s">
        <v>84</v>
      </c>
      <c r="E56" s="156"/>
      <c r="F56" s="156"/>
      <c r="G56" s="156"/>
      <c r="H56" s="156"/>
      <c r="I56" s="157"/>
      <c r="J56" s="158">
        <f>J89</f>
        <v>0</v>
      </c>
      <c r="K56" s="154"/>
      <c r="L56" s="159"/>
    </row>
    <row r="57" s="8" customFormat="1" ht="19.92" customHeight="1">
      <c r="B57" s="160"/>
      <c r="C57" s="161"/>
      <c r="D57" s="162" t="s">
        <v>85</v>
      </c>
      <c r="E57" s="163"/>
      <c r="F57" s="163"/>
      <c r="G57" s="163"/>
      <c r="H57" s="163"/>
      <c r="I57" s="164"/>
      <c r="J57" s="165">
        <f>J90</f>
        <v>0</v>
      </c>
      <c r="K57" s="161"/>
      <c r="L57" s="166"/>
    </row>
    <row r="58" s="8" customFormat="1" ht="19.92" customHeight="1">
      <c r="B58" s="160"/>
      <c r="C58" s="161"/>
      <c r="D58" s="162" t="s">
        <v>86</v>
      </c>
      <c r="E58" s="163"/>
      <c r="F58" s="163"/>
      <c r="G58" s="163"/>
      <c r="H58" s="163"/>
      <c r="I58" s="164"/>
      <c r="J58" s="165">
        <f>J124</f>
        <v>0</v>
      </c>
      <c r="K58" s="161"/>
      <c r="L58" s="166"/>
    </row>
    <row r="59" s="8" customFormat="1" ht="19.92" customHeight="1">
      <c r="B59" s="160"/>
      <c r="C59" s="161"/>
      <c r="D59" s="162" t="s">
        <v>87</v>
      </c>
      <c r="E59" s="163"/>
      <c r="F59" s="163"/>
      <c r="G59" s="163"/>
      <c r="H59" s="163"/>
      <c r="I59" s="164"/>
      <c r="J59" s="165">
        <f>J126</f>
        <v>0</v>
      </c>
      <c r="K59" s="161"/>
      <c r="L59" s="166"/>
    </row>
    <row r="60" s="8" customFormat="1" ht="19.92" customHeight="1">
      <c r="B60" s="160"/>
      <c r="C60" s="161"/>
      <c r="D60" s="162" t="s">
        <v>88</v>
      </c>
      <c r="E60" s="163"/>
      <c r="F60" s="163"/>
      <c r="G60" s="163"/>
      <c r="H60" s="163"/>
      <c r="I60" s="164"/>
      <c r="J60" s="165">
        <f>J136</f>
        <v>0</v>
      </c>
      <c r="K60" s="161"/>
      <c r="L60" s="166"/>
    </row>
    <row r="61" s="8" customFormat="1" ht="19.92" customHeight="1">
      <c r="B61" s="160"/>
      <c r="C61" s="161"/>
      <c r="D61" s="162" t="s">
        <v>89</v>
      </c>
      <c r="E61" s="163"/>
      <c r="F61" s="163"/>
      <c r="G61" s="163"/>
      <c r="H61" s="163"/>
      <c r="I61" s="164"/>
      <c r="J61" s="165">
        <f>J143</f>
        <v>0</v>
      </c>
      <c r="K61" s="161"/>
      <c r="L61" s="166"/>
    </row>
    <row r="62" s="8" customFormat="1" ht="19.92" customHeight="1">
      <c r="B62" s="160"/>
      <c r="C62" s="161"/>
      <c r="D62" s="162" t="s">
        <v>90</v>
      </c>
      <c r="E62" s="163"/>
      <c r="F62" s="163"/>
      <c r="G62" s="163"/>
      <c r="H62" s="163"/>
      <c r="I62" s="164"/>
      <c r="J62" s="165">
        <f>J153</f>
        <v>0</v>
      </c>
      <c r="K62" s="161"/>
      <c r="L62" s="166"/>
    </row>
    <row r="63" s="8" customFormat="1" ht="19.92" customHeight="1">
      <c r="B63" s="160"/>
      <c r="C63" s="161"/>
      <c r="D63" s="162" t="s">
        <v>91</v>
      </c>
      <c r="E63" s="163"/>
      <c r="F63" s="163"/>
      <c r="G63" s="163"/>
      <c r="H63" s="163"/>
      <c r="I63" s="164"/>
      <c r="J63" s="165">
        <f>J158</f>
        <v>0</v>
      </c>
      <c r="K63" s="161"/>
      <c r="L63" s="166"/>
    </row>
    <row r="64" s="7" customFormat="1" ht="24.96" customHeight="1">
      <c r="B64" s="153"/>
      <c r="C64" s="154"/>
      <c r="D64" s="155" t="s">
        <v>92</v>
      </c>
      <c r="E64" s="156"/>
      <c r="F64" s="156"/>
      <c r="G64" s="156"/>
      <c r="H64" s="156"/>
      <c r="I64" s="157"/>
      <c r="J64" s="158">
        <f>J160</f>
        <v>0</v>
      </c>
      <c r="K64" s="154"/>
      <c r="L64" s="159"/>
    </row>
    <row r="65" s="8" customFormat="1" ht="19.92" customHeight="1">
      <c r="B65" s="160"/>
      <c r="C65" s="161"/>
      <c r="D65" s="162" t="s">
        <v>93</v>
      </c>
      <c r="E65" s="163"/>
      <c r="F65" s="163"/>
      <c r="G65" s="163"/>
      <c r="H65" s="163"/>
      <c r="I65" s="164"/>
      <c r="J65" s="165">
        <f>J161</f>
        <v>0</v>
      </c>
      <c r="K65" s="161"/>
      <c r="L65" s="166"/>
    </row>
    <row r="66" s="8" customFormat="1" ht="19.92" customHeight="1">
      <c r="B66" s="160"/>
      <c r="C66" s="161"/>
      <c r="D66" s="162" t="s">
        <v>94</v>
      </c>
      <c r="E66" s="163"/>
      <c r="F66" s="163"/>
      <c r="G66" s="163"/>
      <c r="H66" s="163"/>
      <c r="I66" s="164"/>
      <c r="J66" s="165">
        <f>J166</f>
        <v>0</v>
      </c>
      <c r="K66" s="161"/>
      <c r="L66" s="166"/>
    </row>
    <row r="67" s="7" customFormat="1" ht="24.96" customHeight="1">
      <c r="B67" s="153"/>
      <c r="C67" s="154"/>
      <c r="D67" s="155" t="s">
        <v>95</v>
      </c>
      <c r="E67" s="156"/>
      <c r="F67" s="156"/>
      <c r="G67" s="156"/>
      <c r="H67" s="156"/>
      <c r="I67" s="157"/>
      <c r="J67" s="158">
        <f>J170</f>
        <v>0</v>
      </c>
      <c r="K67" s="154"/>
      <c r="L67" s="159"/>
    </row>
    <row r="68" s="8" customFormat="1" ht="19.92" customHeight="1">
      <c r="B68" s="160"/>
      <c r="C68" s="161"/>
      <c r="D68" s="162" t="s">
        <v>96</v>
      </c>
      <c r="E68" s="163"/>
      <c r="F68" s="163"/>
      <c r="G68" s="163"/>
      <c r="H68" s="163"/>
      <c r="I68" s="164"/>
      <c r="J68" s="165">
        <f>J171</f>
        <v>0</v>
      </c>
      <c r="K68" s="161"/>
      <c r="L68" s="166"/>
    </row>
    <row r="69" s="8" customFormat="1" ht="19.92" customHeight="1">
      <c r="B69" s="160"/>
      <c r="C69" s="161"/>
      <c r="D69" s="162" t="s">
        <v>97</v>
      </c>
      <c r="E69" s="163"/>
      <c r="F69" s="163"/>
      <c r="G69" s="163"/>
      <c r="H69" s="163"/>
      <c r="I69" s="164"/>
      <c r="J69" s="165">
        <f>J173</f>
        <v>0</v>
      </c>
      <c r="K69" s="161"/>
      <c r="L69" s="166"/>
    </row>
    <row r="70" s="8" customFormat="1" ht="19.92" customHeight="1">
      <c r="B70" s="160"/>
      <c r="C70" s="161"/>
      <c r="D70" s="162" t="s">
        <v>98</v>
      </c>
      <c r="E70" s="163"/>
      <c r="F70" s="163"/>
      <c r="G70" s="163"/>
      <c r="H70" s="163"/>
      <c r="I70" s="164"/>
      <c r="J70" s="165">
        <f>J176</f>
        <v>0</v>
      </c>
      <c r="K70" s="161"/>
      <c r="L70" s="166"/>
    </row>
    <row r="71" s="1" customFormat="1" ht="21.84" customHeight="1">
      <c r="B71" s="33"/>
      <c r="C71" s="34"/>
      <c r="D71" s="34"/>
      <c r="E71" s="34"/>
      <c r="F71" s="34"/>
      <c r="G71" s="34"/>
      <c r="H71" s="34"/>
      <c r="I71" s="120"/>
      <c r="J71" s="34"/>
      <c r="K71" s="34"/>
      <c r="L71" s="38"/>
    </row>
    <row r="72" s="1" customFormat="1" ht="6.96" customHeight="1">
      <c r="B72" s="52"/>
      <c r="C72" s="53"/>
      <c r="D72" s="53"/>
      <c r="E72" s="53"/>
      <c r="F72" s="53"/>
      <c r="G72" s="53"/>
      <c r="H72" s="53"/>
      <c r="I72" s="144"/>
      <c r="J72" s="53"/>
      <c r="K72" s="53"/>
      <c r="L72" s="38"/>
    </row>
    <row r="76" s="1" customFormat="1" ht="6.96" customHeight="1">
      <c r="B76" s="54"/>
      <c r="C76" s="55"/>
      <c r="D76" s="55"/>
      <c r="E76" s="55"/>
      <c r="F76" s="55"/>
      <c r="G76" s="55"/>
      <c r="H76" s="55"/>
      <c r="I76" s="147"/>
      <c r="J76" s="55"/>
      <c r="K76" s="55"/>
      <c r="L76" s="38"/>
    </row>
    <row r="77" s="1" customFormat="1" ht="24.96" customHeight="1">
      <c r="B77" s="33"/>
      <c r="C77" s="18" t="s">
        <v>99</v>
      </c>
      <c r="D77" s="34"/>
      <c r="E77" s="34"/>
      <c r="F77" s="34"/>
      <c r="G77" s="34"/>
      <c r="H77" s="34"/>
      <c r="I77" s="120"/>
      <c r="J77" s="34"/>
      <c r="K77" s="34"/>
      <c r="L77" s="38"/>
    </row>
    <row r="78" s="1" customFormat="1" ht="6.96" customHeight="1">
      <c r="B78" s="33"/>
      <c r="C78" s="34"/>
      <c r="D78" s="34"/>
      <c r="E78" s="34"/>
      <c r="F78" s="34"/>
      <c r="G78" s="34"/>
      <c r="H78" s="34"/>
      <c r="I78" s="120"/>
      <c r="J78" s="34"/>
      <c r="K78" s="34"/>
      <c r="L78" s="38"/>
    </row>
    <row r="79" s="1" customFormat="1" ht="12" customHeight="1">
      <c r="B79" s="33"/>
      <c r="C79" s="27" t="s">
        <v>16</v>
      </c>
      <c r="D79" s="34"/>
      <c r="E79" s="34"/>
      <c r="F79" s="34"/>
      <c r="G79" s="34"/>
      <c r="H79" s="34"/>
      <c r="I79" s="120"/>
      <c r="J79" s="34"/>
      <c r="K79" s="34"/>
      <c r="L79" s="38"/>
    </row>
    <row r="80" s="1" customFormat="1" ht="14.4" customHeight="1">
      <c r="B80" s="33"/>
      <c r="C80" s="34"/>
      <c r="D80" s="34"/>
      <c r="E80" s="59" t="str">
        <f>E7</f>
        <v>ZŠ a MŠ Bílá 1784/1 - odvodnění dvora</v>
      </c>
      <c r="F80" s="34"/>
      <c r="G80" s="34"/>
      <c r="H80" s="34"/>
      <c r="I80" s="120"/>
      <c r="J80" s="34"/>
      <c r="K80" s="34"/>
      <c r="L80" s="38"/>
    </row>
    <row r="81" s="1" customFormat="1" ht="6.96" customHeight="1">
      <c r="B81" s="33"/>
      <c r="C81" s="34"/>
      <c r="D81" s="34"/>
      <c r="E81" s="34"/>
      <c r="F81" s="34"/>
      <c r="G81" s="34"/>
      <c r="H81" s="34"/>
      <c r="I81" s="120"/>
      <c r="J81" s="34"/>
      <c r="K81" s="34"/>
      <c r="L81" s="38"/>
    </row>
    <row r="82" s="1" customFormat="1" ht="12" customHeight="1">
      <c r="B82" s="33"/>
      <c r="C82" s="27" t="s">
        <v>22</v>
      </c>
      <c r="D82" s="34"/>
      <c r="E82" s="34"/>
      <c r="F82" s="22" t="str">
        <f>F10</f>
        <v xml:space="preserve">Praha </v>
      </c>
      <c r="G82" s="34"/>
      <c r="H82" s="34"/>
      <c r="I82" s="122" t="s">
        <v>24</v>
      </c>
      <c r="J82" s="62" t="str">
        <f>IF(J10="","",J10)</f>
        <v>25. 2. 2019</v>
      </c>
      <c r="K82" s="34"/>
      <c r="L82" s="38"/>
    </row>
    <row r="83" s="1" customFormat="1" ht="6.96" customHeight="1">
      <c r="B83" s="33"/>
      <c r="C83" s="34"/>
      <c r="D83" s="34"/>
      <c r="E83" s="34"/>
      <c r="F83" s="34"/>
      <c r="G83" s="34"/>
      <c r="H83" s="34"/>
      <c r="I83" s="120"/>
      <c r="J83" s="34"/>
      <c r="K83" s="34"/>
      <c r="L83" s="38"/>
    </row>
    <row r="84" s="1" customFormat="1" ht="12.6" customHeight="1">
      <c r="B84" s="33"/>
      <c r="C84" s="27" t="s">
        <v>26</v>
      </c>
      <c r="D84" s="34"/>
      <c r="E84" s="34"/>
      <c r="F84" s="22" t="str">
        <f>E13</f>
        <v xml:space="preserve"> </v>
      </c>
      <c r="G84" s="34"/>
      <c r="H84" s="34"/>
      <c r="I84" s="122" t="s">
        <v>33</v>
      </c>
      <c r="J84" s="31" t="str">
        <f>E19</f>
        <v xml:space="preserve">Ing. Jan Krpata </v>
      </c>
      <c r="K84" s="34"/>
      <c r="L84" s="38"/>
    </row>
    <row r="85" s="1" customFormat="1" ht="12.6" customHeight="1">
      <c r="B85" s="33"/>
      <c r="C85" s="27" t="s">
        <v>30</v>
      </c>
      <c r="D85" s="34"/>
      <c r="E85" s="34"/>
      <c r="F85" s="22" t="str">
        <f>IF(E16="","",E16)</f>
        <v>Vyplň údaj</v>
      </c>
      <c r="G85" s="34"/>
      <c r="H85" s="34"/>
      <c r="I85" s="122" t="s">
        <v>35</v>
      </c>
      <c r="J85" s="31" t="str">
        <f>E22</f>
        <v xml:space="preserve"> </v>
      </c>
      <c r="K85" s="34"/>
      <c r="L85" s="38"/>
    </row>
    <row r="86" s="1" customFormat="1" ht="10.32" customHeight="1">
      <c r="B86" s="33"/>
      <c r="C86" s="34"/>
      <c r="D86" s="34"/>
      <c r="E86" s="34"/>
      <c r="F86" s="34"/>
      <c r="G86" s="34"/>
      <c r="H86" s="34"/>
      <c r="I86" s="120"/>
      <c r="J86" s="34"/>
      <c r="K86" s="34"/>
      <c r="L86" s="38"/>
    </row>
    <row r="87" s="9" customFormat="1" ht="29.28" customHeight="1">
      <c r="B87" s="167"/>
      <c r="C87" s="168" t="s">
        <v>100</v>
      </c>
      <c r="D87" s="169" t="s">
        <v>56</v>
      </c>
      <c r="E87" s="169" t="s">
        <v>52</v>
      </c>
      <c r="F87" s="169" t="s">
        <v>53</v>
      </c>
      <c r="G87" s="169" t="s">
        <v>101</v>
      </c>
      <c r="H87" s="169" t="s">
        <v>102</v>
      </c>
      <c r="I87" s="170" t="s">
        <v>103</v>
      </c>
      <c r="J87" s="171" t="s">
        <v>81</v>
      </c>
      <c r="K87" s="172" t="s">
        <v>104</v>
      </c>
      <c r="L87" s="173"/>
      <c r="M87" s="83" t="s">
        <v>1</v>
      </c>
      <c r="N87" s="84" t="s">
        <v>41</v>
      </c>
      <c r="O87" s="84" t="s">
        <v>105</v>
      </c>
      <c r="P87" s="84" t="s">
        <v>106</v>
      </c>
      <c r="Q87" s="84" t="s">
        <v>107</v>
      </c>
      <c r="R87" s="84" t="s">
        <v>108</v>
      </c>
      <c r="S87" s="84" t="s">
        <v>109</v>
      </c>
      <c r="T87" s="85" t="s">
        <v>110</v>
      </c>
    </row>
    <row r="88" s="1" customFormat="1" ht="22.8" customHeight="1">
      <c r="B88" s="33"/>
      <c r="C88" s="90" t="s">
        <v>111</v>
      </c>
      <c r="D88" s="34"/>
      <c r="E88" s="34"/>
      <c r="F88" s="34"/>
      <c r="G88" s="34"/>
      <c r="H88" s="34"/>
      <c r="I88" s="120"/>
      <c r="J88" s="174">
        <f>BK88</f>
        <v>0</v>
      </c>
      <c r="K88" s="34"/>
      <c r="L88" s="38"/>
      <c r="M88" s="86"/>
      <c r="N88" s="87"/>
      <c r="O88" s="87"/>
      <c r="P88" s="175">
        <f>P89+P160+P170</f>
        <v>0</v>
      </c>
      <c r="Q88" s="87"/>
      <c r="R88" s="175">
        <f>R89+R160+R170</f>
        <v>96.574340000000007</v>
      </c>
      <c r="S88" s="87"/>
      <c r="T88" s="176">
        <f>T89+T160+T170</f>
        <v>39.808299999999996</v>
      </c>
      <c r="AT88" s="12" t="s">
        <v>70</v>
      </c>
      <c r="AU88" s="12" t="s">
        <v>83</v>
      </c>
      <c r="BK88" s="177">
        <f>BK89+BK160+BK170</f>
        <v>0</v>
      </c>
    </row>
    <row r="89" s="10" customFormat="1" ht="25.92" customHeight="1">
      <c r="B89" s="178"/>
      <c r="C89" s="179"/>
      <c r="D89" s="180" t="s">
        <v>70</v>
      </c>
      <c r="E89" s="181" t="s">
        <v>112</v>
      </c>
      <c r="F89" s="181" t="s">
        <v>113</v>
      </c>
      <c r="G89" s="179"/>
      <c r="H89" s="179"/>
      <c r="I89" s="182"/>
      <c r="J89" s="183">
        <f>BK89</f>
        <v>0</v>
      </c>
      <c r="K89" s="179"/>
      <c r="L89" s="184"/>
      <c r="M89" s="185"/>
      <c r="N89" s="186"/>
      <c r="O89" s="186"/>
      <c r="P89" s="187">
        <f>P90+P124+P126+P136+P143+P153+P158</f>
        <v>0</v>
      </c>
      <c r="Q89" s="186"/>
      <c r="R89" s="187">
        <f>R90+R124+R126+R136+R143+R153+R158</f>
        <v>96.561750000000004</v>
      </c>
      <c r="S89" s="186"/>
      <c r="T89" s="188">
        <f>T90+T124+T126+T136+T143+T153+T158</f>
        <v>39.729399999999998</v>
      </c>
      <c r="AR89" s="189" t="s">
        <v>21</v>
      </c>
      <c r="AT89" s="190" t="s">
        <v>70</v>
      </c>
      <c r="AU89" s="190" t="s">
        <v>71</v>
      </c>
      <c r="AY89" s="189" t="s">
        <v>114</v>
      </c>
      <c r="BK89" s="191">
        <f>BK90+BK124+BK126+BK136+BK143+BK153+BK158</f>
        <v>0</v>
      </c>
    </row>
    <row r="90" s="10" customFormat="1" ht="22.8" customHeight="1">
      <c r="B90" s="178"/>
      <c r="C90" s="179"/>
      <c r="D90" s="180" t="s">
        <v>70</v>
      </c>
      <c r="E90" s="192" t="s">
        <v>21</v>
      </c>
      <c r="F90" s="192" t="s">
        <v>115</v>
      </c>
      <c r="G90" s="179"/>
      <c r="H90" s="179"/>
      <c r="I90" s="182"/>
      <c r="J90" s="193">
        <f>BK90</f>
        <v>0</v>
      </c>
      <c r="K90" s="179"/>
      <c r="L90" s="184"/>
      <c r="M90" s="185"/>
      <c r="N90" s="186"/>
      <c r="O90" s="186"/>
      <c r="P90" s="187">
        <f>SUM(P91:P123)</f>
        <v>0</v>
      </c>
      <c r="Q90" s="186"/>
      <c r="R90" s="187">
        <f>SUM(R91:R123)</f>
        <v>22.694040000000001</v>
      </c>
      <c r="S90" s="186"/>
      <c r="T90" s="188">
        <f>SUM(T91:T123)</f>
        <v>34.170000000000002</v>
      </c>
      <c r="AR90" s="189" t="s">
        <v>21</v>
      </c>
      <c r="AT90" s="190" t="s">
        <v>70</v>
      </c>
      <c r="AU90" s="190" t="s">
        <v>21</v>
      </c>
      <c r="AY90" s="189" t="s">
        <v>114</v>
      </c>
      <c r="BK90" s="191">
        <f>SUM(BK91:BK123)</f>
        <v>0</v>
      </c>
    </row>
    <row r="91" s="1" customFormat="1" ht="14.4" customHeight="1">
      <c r="B91" s="33"/>
      <c r="C91" s="194" t="s">
        <v>21</v>
      </c>
      <c r="D91" s="194" t="s">
        <v>116</v>
      </c>
      <c r="E91" s="195" t="s">
        <v>117</v>
      </c>
      <c r="F91" s="196" t="s">
        <v>118</v>
      </c>
      <c r="G91" s="197" t="s">
        <v>119</v>
      </c>
      <c r="H91" s="198">
        <v>10</v>
      </c>
      <c r="I91" s="199"/>
      <c r="J91" s="200">
        <f>ROUND(I91*H91,2)</f>
        <v>0</v>
      </c>
      <c r="K91" s="196" t="s">
        <v>1</v>
      </c>
      <c r="L91" s="38"/>
      <c r="M91" s="201" t="s">
        <v>1</v>
      </c>
      <c r="N91" s="202" t="s">
        <v>42</v>
      </c>
      <c r="O91" s="74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AR91" s="12" t="s">
        <v>120</v>
      </c>
      <c r="AT91" s="12" t="s">
        <v>116</v>
      </c>
      <c r="AU91" s="12" t="s">
        <v>77</v>
      </c>
      <c r="AY91" s="12" t="s">
        <v>114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2" t="s">
        <v>21</v>
      </c>
      <c r="BK91" s="205">
        <f>ROUND(I91*H91,2)</f>
        <v>0</v>
      </c>
      <c r="BL91" s="12" t="s">
        <v>120</v>
      </c>
      <c r="BM91" s="12" t="s">
        <v>121</v>
      </c>
    </row>
    <row r="92" s="1" customFormat="1" ht="14.4" customHeight="1">
      <c r="B92" s="33"/>
      <c r="C92" s="194" t="s">
        <v>77</v>
      </c>
      <c r="D92" s="194" t="s">
        <v>116</v>
      </c>
      <c r="E92" s="195" t="s">
        <v>122</v>
      </c>
      <c r="F92" s="196" t="s">
        <v>123</v>
      </c>
      <c r="G92" s="197" t="s">
        <v>124</v>
      </c>
      <c r="H92" s="198">
        <v>1</v>
      </c>
      <c r="I92" s="199"/>
      <c r="J92" s="200">
        <f>ROUND(I92*H92,2)</f>
        <v>0</v>
      </c>
      <c r="K92" s="196" t="s">
        <v>125</v>
      </c>
      <c r="L92" s="38"/>
      <c r="M92" s="201" t="s">
        <v>1</v>
      </c>
      <c r="N92" s="202" t="s">
        <v>42</v>
      </c>
      <c r="O92" s="74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AR92" s="12" t="s">
        <v>120</v>
      </c>
      <c r="AT92" s="12" t="s">
        <v>116</v>
      </c>
      <c r="AU92" s="12" t="s">
        <v>77</v>
      </c>
      <c r="AY92" s="12" t="s">
        <v>114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2" t="s">
        <v>21</v>
      </c>
      <c r="BK92" s="205">
        <f>ROUND(I92*H92,2)</f>
        <v>0</v>
      </c>
      <c r="BL92" s="12" t="s">
        <v>120</v>
      </c>
      <c r="BM92" s="12" t="s">
        <v>126</v>
      </c>
    </row>
    <row r="93" s="1" customFormat="1" ht="14.4" customHeight="1">
      <c r="B93" s="33"/>
      <c r="C93" s="194" t="s">
        <v>127</v>
      </c>
      <c r="D93" s="194" t="s">
        <v>116</v>
      </c>
      <c r="E93" s="195" t="s">
        <v>128</v>
      </c>
      <c r="F93" s="196" t="s">
        <v>129</v>
      </c>
      <c r="G93" s="197" t="s">
        <v>119</v>
      </c>
      <c r="H93" s="198">
        <v>134</v>
      </c>
      <c r="I93" s="199"/>
      <c r="J93" s="200">
        <f>ROUND(I93*H93,2)</f>
        <v>0</v>
      </c>
      <c r="K93" s="196" t="s">
        <v>125</v>
      </c>
      <c r="L93" s="38"/>
      <c r="M93" s="201" t="s">
        <v>1</v>
      </c>
      <c r="N93" s="202" t="s">
        <v>42</v>
      </c>
      <c r="O93" s="74"/>
      <c r="P93" s="203">
        <f>O93*H93</f>
        <v>0</v>
      </c>
      <c r="Q93" s="203">
        <v>0</v>
      </c>
      <c r="R93" s="203">
        <f>Q93*H93</f>
        <v>0</v>
      </c>
      <c r="S93" s="203">
        <v>0.255</v>
      </c>
      <c r="T93" s="204">
        <f>S93*H93</f>
        <v>34.170000000000002</v>
      </c>
      <c r="AR93" s="12" t="s">
        <v>120</v>
      </c>
      <c r="AT93" s="12" t="s">
        <v>116</v>
      </c>
      <c r="AU93" s="12" t="s">
        <v>77</v>
      </c>
      <c r="AY93" s="12" t="s">
        <v>114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2" t="s">
        <v>21</v>
      </c>
      <c r="BK93" s="205">
        <f>ROUND(I93*H93,2)</f>
        <v>0</v>
      </c>
      <c r="BL93" s="12" t="s">
        <v>120</v>
      </c>
      <c r="BM93" s="12" t="s">
        <v>130</v>
      </c>
    </row>
    <row r="94" s="1" customFormat="1" ht="14.4" customHeight="1">
      <c r="B94" s="33"/>
      <c r="C94" s="194" t="s">
        <v>120</v>
      </c>
      <c r="D94" s="194" t="s">
        <v>116</v>
      </c>
      <c r="E94" s="195" t="s">
        <v>131</v>
      </c>
      <c r="F94" s="196" t="s">
        <v>132</v>
      </c>
      <c r="G94" s="197" t="s">
        <v>133</v>
      </c>
      <c r="H94" s="198">
        <v>50</v>
      </c>
      <c r="I94" s="199"/>
      <c r="J94" s="200">
        <f>ROUND(I94*H94,2)</f>
        <v>0</v>
      </c>
      <c r="K94" s="196" t="s">
        <v>125</v>
      </c>
      <c r="L94" s="38"/>
      <c r="M94" s="201" t="s">
        <v>1</v>
      </c>
      <c r="N94" s="202" t="s">
        <v>42</v>
      </c>
      <c r="O94" s="74"/>
      <c r="P94" s="203">
        <f>O94*H94</f>
        <v>0</v>
      </c>
      <c r="Q94" s="203">
        <v>0.00055000000000000003</v>
      </c>
      <c r="R94" s="203">
        <f>Q94*H94</f>
        <v>0.0275</v>
      </c>
      <c r="S94" s="203">
        <v>0</v>
      </c>
      <c r="T94" s="204">
        <f>S94*H94</f>
        <v>0</v>
      </c>
      <c r="AR94" s="12" t="s">
        <v>120</v>
      </c>
      <c r="AT94" s="12" t="s">
        <v>116</v>
      </c>
      <c r="AU94" s="12" t="s">
        <v>77</v>
      </c>
      <c r="AY94" s="12" t="s">
        <v>114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2" t="s">
        <v>21</v>
      </c>
      <c r="BK94" s="205">
        <f>ROUND(I94*H94,2)</f>
        <v>0</v>
      </c>
      <c r="BL94" s="12" t="s">
        <v>120</v>
      </c>
      <c r="BM94" s="12" t="s">
        <v>134</v>
      </c>
    </row>
    <row r="95" s="1" customFormat="1" ht="14.4" customHeight="1">
      <c r="B95" s="33"/>
      <c r="C95" s="194" t="s">
        <v>135</v>
      </c>
      <c r="D95" s="194" t="s">
        <v>116</v>
      </c>
      <c r="E95" s="195" t="s">
        <v>136</v>
      </c>
      <c r="F95" s="196" t="s">
        <v>137</v>
      </c>
      <c r="G95" s="197" t="s">
        <v>133</v>
      </c>
      <c r="H95" s="198">
        <v>50</v>
      </c>
      <c r="I95" s="199"/>
      <c r="J95" s="200">
        <f>ROUND(I95*H95,2)</f>
        <v>0</v>
      </c>
      <c r="K95" s="196" t="s">
        <v>125</v>
      </c>
      <c r="L95" s="38"/>
      <c r="M95" s="201" t="s">
        <v>1</v>
      </c>
      <c r="N95" s="202" t="s">
        <v>42</v>
      </c>
      <c r="O95" s="74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AR95" s="12" t="s">
        <v>120</v>
      </c>
      <c r="AT95" s="12" t="s">
        <v>116</v>
      </c>
      <c r="AU95" s="12" t="s">
        <v>77</v>
      </c>
      <c r="AY95" s="12" t="s">
        <v>114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2" t="s">
        <v>21</v>
      </c>
      <c r="BK95" s="205">
        <f>ROUND(I95*H95,2)</f>
        <v>0</v>
      </c>
      <c r="BL95" s="12" t="s">
        <v>120</v>
      </c>
      <c r="BM95" s="12" t="s">
        <v>138</v>
      </c>
    </row>
    <row r="96" s="1" customFormat="1" ht="14.4" customHeight="1">
      <c r="B96" s="33"/>
      <c r="C96" s="194" t="s">
        <v>139</v>
      </c>
      <c r="D96" s="194" t="s">
        <v>116</v>
      </c>
      <c r="E96" s="195" t="s">
        <v>140</v>
      </c>
      <c r="F96" s="196" t="s">
        <v>141</v>
      </c>
      <c r="G96" s="197" t="s">
        <v>142</v>
      </c>
      <c r="H96" s="198">
        <v>21.399999999999999</v>
      </c>
      <c r="I96" s="199"/>
      <c r="J96" s="200">
        <f>ROUND(I96*H96,2)</f>
        <v>0</v>
      </c>
      <c r="K96" s="196" t="s">
        <v>143</v>
      </c>
      <c r="L96" s="38"/>
      <c r="M96" s="201" t="s">
        <v>1</v>
      </c>
      <c r="N96" s="202" t="s">
        <v>42</v>
      </c>
      <c r="O96" s="74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AR96" s="12" t="s">
        <v>120</v>
      </c>
      <c r="AT96" s="12" t="s">
        <v>116</v>
      </c>
      <c r="AU96" s="12" t="s">
        <v>77</v>
      </c>
      <c r="AY96" s="12" t="s">
        <v>114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2" t="s">
        <v>21</v>
      </c>
      <c r="BK96" s="205">
        <f>ROUND(I96*H96,2)</f>
        <v>0</v>
      </c>
      <c r="BL96" s="12" t="s">
        <v>120</v>
      </c>
      <c r="BM96" s="12" t="s">
        <v>144</v>
      </c>
    </row>
    <row r="97" s="1" customFormat="1" ht="14.4" customHeight="1">
      <c r="B97" s="33"/>
      <c r="C97" s="194" t="s">
        <v>145</v>
      </c>
      <c r="D97" s="194" t="s">
        <v>116</v>
      </c>
      <c r="E97" s="195" t="s">
        <v>146</v>
      </c>
      <c r="F97" s="196" t="s">
        <v>147</v>
      </c>
      <c r="G97" s="197" t="s">
        <v>142</v>
      </c>
      <c r="H97" s="198">
        <v>2.2000000000000002</v>
      </c>
      <c r="I97" s="199"/>
      <c r="J97" s="200">
        <f>ROUND(I97*H97,2)</f>
        <v>0</v>
      </c>
      <c r="K97" s="196" t="s">
        <v>125</v>
      </c>
      <c r="L97" s="38"/>
      <c r="M97" s="201" t="s">
        <v>1</v>
      </c>
      <c r="N97" s="202" t="s">
        <v>42</v>
      </c>
      <c r="O97" s="74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AR97" s="12" t="s">
        <v>120</v>
      </c>
      <c r="AT97" s="12" t="s">
        <v>116</v>
      </c>
      <c r="AU97" s="12" t="s">
        <v>77</v>
      </c>
      <c r="AY97" s="12" t="s">
        <v>114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2" t="s">
        <v>21</v>
      </c>
      <c r="BK97" s="205">
        <f>ROUND(I97*H97,2)</f>
        <v>0</v>
      </c>
      <c r="BL97" s="12" t="s">
        <v>120</v>
      </c>
      <c r="BM97" s="12" t="s">
        <v>148</v>
      </c>
    </row>
    <row r="98" s="1" customFormat="1" ht="14.4" customHeight="1">
      <c r="B98" s="33"/>
      <c r="C98" s="194" t="s">
        <v>149</v>
      </c>
      <c r="D98" s="194" t="s">
        <v>116</v>
      </c>
      <c r="E98" s="195" t="s">
        <v>150</v>
      </c>
      <c r="F98" s="196" t="s">
        <v>151</v>
      </c>
      <c r="G98" s="197" t="s">
        <v>142</v>
      </c>
      <c r="H98" s="198">
        <v>49.520000000000003</v>
      </c>
      <c r="I98" s="199"/>
      <c r="J98" s="200">
        <f>ROUND(I98*H98,2)</f>
        <v>0</v>
      </c>
      <c r="K98" s="196" t="s">
        <v>125</v>
      </c>
      <c r="L98" s="38"/>
      <c r="M98" s="201" t="s">
        <v>1</v>
      </c>
      <c r="N98" s="202" t="s">
        <v>42</v>
      </c>
      <c r="O98" s="74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AR98" s="12" t="s">
        <v>120</v>
      </c>
      <c r="AT98" s="12" t="s">
        <v>116</v>
      </c>
      <c r="AU98" s="12" t="s">
        <v>77</v>
      </c>
      <c r="AY98" s="12" t="s">
        <v>114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2" t="s">
        <v>21</v>
      </c>
      <c r="BK98" s="205">
        <f>ROUND(I98*H98,2)</f>
        <v>0</v>
      </c>
      <c r="BL98" s="12" t="s">
        <v>120</v>
      </c>
      <c r="BM98" s="12" t="s">
        <v>152</v>
      </c>
    </row>
    <row r="99" s="1" customFormat="1" ht="14.4" customHeight="1">
      <c r="B99" s="33"/>
      <c r="C99" s="194" t="s">
        <v>153</v>
      </c>
      <c r="D99" s="194" t="s">
        <v>116</v>
      </c>
      <c r="E99" s="195" t="s">
        <v>154</v>
      </c>
      <c r="F99" s="196" t="s">
        <v>155</v>
      </c>
      <c r="G99" s="197" t="s">
        <v>142</v>
      </c>
      <c r="H99" s="198">
        <v>49.520000000000003</v>
      </c>
      <c r="I99" s="199"/>
      <c r="J99" s="200">
        <f>ROUND(I99*H99,2)</f>
        <v>0</v>
      </c>
      <c r="K99" s="196" t="s">
        <v>125</v>
      </c>
      <c r="L99" s="38"/>
      <c r="M99" s="201" t="s">
        <v>1</v>
      </c>
      <c r="N99" s="202" t="s">
        <v>42</v>
      </c>
      <c r="O99" s="74"/>
      <c r="P99" s="203">
        <f>O99*H99</f>
        <v>0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AR99" s="12" t="s">
        <v>120</v>
      </c>
      <c r="AT99" s="12" t="s">
        <v>116</v>
      </c>
      <c r="AU99" s="12" t="s">
        <v>77</v>
      </c>
      <c r="AY99" s="12" t="s">
        <v>114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2" t="s">
        <v>21</v>
      </c>
      <c r="BK99" s="205">
        <f>ROUND(I99*H99,2)</f>
        <v>0</v>
      </c>
      <c r="BL99" s="12" t="s">
        <v>120</v>
      </c>
      <c r="BM99" s="12" t="s">
        <v>156</v>
      </c>
    </row>
    <row r="100" s="1" customFormat="1" ht="14.4" customHeight="1">
      <c r="B100" s="33"/>
      <c r="C100" s="194" t="s">
        <v>157</v>
      </c>
      <c r="D100" s="194" t="s">
        <v>116</v>
      </c>
      <c r="E100" s="195" t="s">
        <v>158</v>
      </c>
      <c r="F100" s="196" t="s">
        <v>159</v>
      </c>
      <c r="G100" s="197" t="s">
        <v>142</v>
      </c>
      <c r="H100" s="198">
        <v>49.520000000000003</v>
      </c>
      <c r="I100" s="199"/>
      <c r="J100" s="200">
        <f>ROUND(I100*H100,2)</f>
        <v>0</v>
      </c>
      <c r="K100" s="196" t="s">
        <v>125</v>
      </c>
      <c r="L100" s="38"/>
      <c r="M100" s="201" t="s">
        <v>1</v>
      </c>
      <c r="N100" s="202" t="s">
        <v>42</v>
      </c>
      <c r="O100" s="74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AR100" s="12" t="s">
        <v>120</v>
      </c>
      <c r="AT100" s="12" t="s">
        <v>116</v>
      </c>
      <c r="AU100" s="12" t="s">
        <v>77</v>
      </c>
      <c r="AY100" s="12" t="s">
        <v>114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2" t="s">
        <v>21</v>
      </c>
      <c r="BK100" s="205">
        <f>ROUND(I100*H100,2)</f>
        <v>0</v>
      </c>
      <c r="BL100" s="12" t="s">
        <v>120</v>
      </c>
      <c r="BM100" s="12" t="s">
        <v>160</v>
      </c>
    </row>
    <row r="101" s="1" customFormat="1" ht="14.4" customHeight="1">
      <c r="B101" s="33"/>
      <c r="C101" s="194" t="s">
        <v>161</v>
      </c>
      <c r="D101" s="194" t="s">
        <v>116</v>
      </c>
      <c r="E101" s="195" t="s">
        <v>162</v>
      </c>
      <c r="F101" s="196" t="s">
        <v>163</v>
      </c>
      <c r="G101" s="197" t="s">
        <v>142</v>
      </c>
      <c r="H101" s="198">
        <v>49.520000000000003</v>
      </c>
      <c r="I101" s="199"/>
      <c r="J101" s="200">
        <f>ROUND(I101*H101,2)</f>
        <v>0</v>
      </c>
      <c r="K101" s="196" t="s">
        <v>125</v>
      </c>
      <c r="L101" s="38"/>
      <c r="M101" s="201" t="s">
        <v>1</v>
      </c>
      <c r="N101" s="202" t="s">
        <v>42</v>
      </c>
      <c r="O101" s="74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AR101" s="12" t="s">
        <v>120</v>
      </c>
      <c r="AT101" s="12" t="s">
        <v>116</v>
      </c>
      <c r="AU101" s="12" t="s">
        <v>77</v>
      </c>
      <c r="AY101" s="12" t="s">
        <v>114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2" t="s">
        <v>21</v>
      </c>
      <c r="BK101" s="205">
        <f>ROUND(I101*H101,2)</f>
        <v>0</v>
      </c>
      <c r="BL101" s="12" t="s">
        <v>120</v>
      </c>
      <c r="BM101" s="12" t="s">
        <v>164</v>
      </c>
    </row>
    <row r="102" s="1" customFormat="1" ht="14.4" customHeight="1">
      <c r="B102" s="33"/>
      <c r="C102" s="194" t="s">
        <v>165</v>
      </c>
      <c r="D102" s="194" t="s">
        <v>116</v>
      </c>
      <c r="E102" s="195" t="s">
        <v>166</v>
      </c>
      <c r="F102" s="196" t="s">
        <v>167</v>
      </c>
      <c r="G102" s="197" t="s">
        <v>142</v>
      </c>
      <c r="H102" s="198">
        <v>14.856</v>
      </c>
      <c r="I102" s="199"/>
      <c r="J102" s="200">
        <f>ROUND(I102*H102,2)</f>
        <v>0</v>
      </c>
      <c r="K102" s="196" t="s">
        <v>125</v>
      </c>
      <c r="L102" s="38"/>
      <c r="M102" s="201" t="s">
        <v>1</v>
      </c>
      <c r="N102" s="202" t="s">
        <v>42</v>
      </c>
      <c r="O102" s="74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AR102" s="12" t="s">
        <v>120</v>
      </c>
      <c r="AT102" s="12" t="s">
        <v>116</v>
      </c>
      <c r="AU102" s="12" t="s">
        <v>77</v>
      </c>
      <c r="AY102" s="12" t="s">
        <v>114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2" t="s">
        <v>21</v>
      </c>
      <c r="BK102" s="205">
        <f>ROUND(I102*H102,2)</f>
        <v>0</v>
      </c>
      <c r="BL102" s="12" t="s">
        <v>120</v>
      </c>
      <c r="BM102" s="12" t="s">
        <v>168</v>
      </c>
    </row>
    <row r="103" s="1" customFormat="1" ht="14.4" customHeight="1">
      <c r="B103" s="33"/>
      <c r="C103" s="194" t="s">
        <v>169</v>
      </c>
      <c r="D103" s="194" t="s">
        <v>116</v>
      </c>
      <c r="E103" s="195" t="s">
        <v>170</v>
      </c>
      <c r="F103" s="196" t="s">
        <v>171</v>
      </c>
      <c r="G103" s="197" t="s">
        <v>142</v>
      </c>
      <c r="H103" s="198">
        <v>49.520000000000003</v>
      </c>
      <c r="I103" s="199"/>
      <c r="J103" s="200">
        <f>ROUND(I103*H103,2)</f>
        <v>0</v>
      </c>
      <c r="K103" s="196" t="s">
        <v>125</v>
      </c>
      <c r="L103" s="38"/>
      <c r="M103" s="201" t="s">
        <v>1</v>
      </c>
      <c r="N103" s="202" t="s">
        <v>42</v>
      </c>
      <c r="O103" s="74"/>
      <c r="P103" s="203">
        <f>O103*H103</f>
        <v>0</v>
      </c>
      <c r="Q103" s="203">
        <v>0</v>
      </c>
      <c r="R103" s="203">
        <f>Q103*H103</f>
        <v>0</v>
      </c>
      <c r="S103" s="203">
        <v>0</v>
      </c>
      <c r="T103" s="204">
        <f>S103*H103</f>
        <v>0</v>
      </c>
      <c r="AR103" s="12" t="s">
        <v>120</v>
      </c>
      <c r="AT103" s="12" t="s">
        <v>116</v>
      </c>
      <c r="AU103" s="12" t="s">
        <v>77</v>
      </c>
      <c r="AY103" s="12" t="s">
        <v>114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2" t="s">
        <v>21</v>
      </c>
      <c r="BK103" s="205">
        <f>ROUND(I103*H103,2)</f>
        <v>0</v>
      </c>
      <c r="BL103" s="12" t="s">
        <v>120</v>
      </c>
      <c r="BM103" s="12" t="s">
        <v>172</v>
      </c>
    </row>
    <row r="104" s="1" customFormat="1" ht="14.4" customHeight="1">
      <c r="B104" s="33"/>
      <c r="C104" s="194" t="s">
        <v>173</v>
      </c>
      <c r="D104" s="194" t="s">
        <v>116</v>
      </c>
      <c r="E104" s="195" t="s">
        <v>174</v>
      </c>
      <c r="F104" s="196" t="s">
        <v>175</v>
      </c>
      <c r="G104" s="197" t="s">
        <v>142</v>
      </c>
      <c r="H104" s="198">
        <v>2.2000000000000002</v>
      </c>
      <c r="I104" s="199"/>
      <c r="J104" s="200">
        <f>ROUND(I104*H104,2)</f>
        <v>0</v>
      </c>
      <c r="K104" s="196" t="s">
        <v>1</v>
      </c>
      <c r="L104" s="38"/>
      <c r="M104" s="201" t="s">
        <v>1</v>
      </c>
      <c r="N104" s="202" t="s">
        <v>42</v>
      </c>
      <c r="O104" s="74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AR104" s="12" t="s">
        <v>120</v>
      </c>
      <c r="AT104" s="12" t="s">
        <v>116</v>
      </c>
      <c r="AU104" s="12" t="s">
        <v>77</v>
      </c>
      <c r="AY104" s="12" t="s">
        <v>114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2" t="s">
        <v>21</v>
      </c>
      <c r="BK104" s="205">
        <f>ROUND(I104*H104,2)</f>
        <v>0</v>
      </c>
      <c r="BL104" s="12" t="s">
        <v>120</v>
      </c>
      <c r="BM104" s="12" t="s">
        <v>176</v>
      </c>
    </row>
    <row r="105" s="1" customFormat="1" ht="14.4" customHeight="1">
      <c r="B105" s="33"/>
      <c r="C105" s="194" t="s">
        <v>8</v>
      </c>
      <c r="D105" s="194" t="s">
        <v>116</v>
      </c>
      <c r="E105" s="195" t="s">
        <v>177</v>
      </c>
      <c r="F105" s="196" t="s">
        <v>178</v>
      </c>
      <c r="G105" s="197" t="s">
        <v>142</v>
      </c>
      <c r="H105" s="198">
        <v>10.98</v>
      </c>
      <c r="I105" s="199"/>
      <c r="J105" s="200">
        <f>ROUND(I105*H105,2)</f>
        <v>0</v>
      </c>
      <c r="K105" s="196" t="s">
        <v>125</v>
      </c>
      <c r="L105" s="38"/>
      <c r="M105" s="201" t="s">
        <v>1</v>
      </c>
      <c r="N105" s="202" t="s">
        <v>42</v>
      </c>
      <c r="O105" s="74"/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AR105" s="12" t="s">
        <v>120</v>
      </c>
      <c r="AT105" s="12" t="s">
        <v>116</v>
      </c>
      <c r="AU105" s="12" t="s">
        <v>77</v>
      </c>
      <c r="AY105" s="12" t="s">
        <v>114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2" t="s">
        <v>21</v>
      </c>
      <c r="BK105" s="205">
        <f>ROUND(I105*H105,2)</f>
        <v>0</v>
      </c>
      <c r="BL105" s="12" t="s">
        <v>120</v>
      </c>
      <c r="BM105" s="12" t="s">
        <v>179</v>
      </c>
    </row>
    <row r="106" s="1" customFormat="1" ht="14.4" customHeight="1">
      <c r="B106" s="33"/>
      <c r="C106" s="206" t="s">
        <v>180</v>
      </c>
      <c r="D106" s="206" t="s">
        <v>181</v>
      </c>
      <c r="E106" s="207" t="s">
        <v>182</v>
      </c>
      <c r="F106" s="208" t="s">
        <v>183</v>
      </c>
      <c r="G106" s="209" t="s">
        <v>184</v>
      </c>
      <c r="H106" s="210">
        <v>21.960000000000001</v>
      </c>
      <c r="I106" s="211"/>
      <c r="J106" s="212">
        <f>ROUND(I106*H106,2)</f>
        <v>0</v>
      </c>
      <c r="K106" s="208" t="s">
        <v>125</v>
      </c>
      <c r="L106" s="213"/>
      <c r="M106" s="214" t="s">
        <v>1</v>
      </c>
      <c r="N106" s="215" t="s">
        <v>42</v>
      </c>
      <c r="O106" s="74"/>
      <c r="P106" s="203">
        <f>O106*H106</f>
        <v>0</v>
      </c>
      <c r="Q106" s="203">
        <v>1</v>
      </c>
      <c r="R106" s="203">
        <f>Q106*H106</f>
        <v>21.960000000000001</v>
      </c>
      <c r="S106" s="203">
        <v>0</v>
      </c>
      <c r="T106" s="204">
        <f>S106*H106</f>
        <v>0</v>
      </c>
      <c r="AR106" s="12" t="s">
        <v>149</v>
      </c>
      <c r="AT106" s="12" t="s">
        <v>181</v>
      </c>
      <c r="AU106" s="12" t="s">
        <v>77</v>
      </c>
      <c r="AY106" s="12" t="s">
        <v>114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2" t="s">
        <v>21</v>
      </c>
      <c r="BK106" s="205">
        <f>ROUND(I106*H106,2)</f>
        <v>0</v>
      </c>
      <c r="BL106" s="12" t="s">
        <v>120</v>
      </c>
      <c r="BM106" s="12" t="s">
        <v>185</v>
      </c>
    </row>
    <row r="107" s="1" customFormat="1" ht="14.4" customHeight="1">
      <c r="B107" s="33"/>
      <c r="C107" s="194" t="s">
        <v>186</v>
      </c>
      <c r="D107" s="194" t="s">
        <v>116</v>
      </c>
      <c r="E107" s="195" t="s">
        <v>187</v>
      </c>
      <c r="F107" s="196" t="s">
        <v>188</v>
      </c>
      <c r="G107" s="197" t="s">
        <v>119</v>
      </c>
      <c r="H107" s="198">
        <v>80</v>
      </c>
      <c r="I107" s="199"/>
      <c r="J107" s="200">
        <f>ROUND(I107*H107,2)</f>
        <v>0</v>
      </c>
      <c r="K107" s="196" t="s">
        <v>125</v>
      </c>
      <c r="L107" s="38"/>
      <c r="M107" s="201" t="s">
        <v>1</v>
      </c>
      <c r="N107" s="202" t="s">
        <v>42</v>
      </c>
      <c r="O107" s="74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AR107" s="12" t="s">
        <v>120</v>
      </c>
      <c r="AT107" s="12" t="s">
        <v>116</v>
      </c>
      <c r="AU107" s="12" t="s">
        <v>77</v>
      </c>
      <c r="AY107" s="12" t="s">
        <v>114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2" t="s">
        <v>21</v>
      </c>
      <c r="BK107" s="205">
        <f>ROUND(I107*H107,2)</f>
        <v>0</v>
      </c>
      <c r="BL107" s="12" t="s">
        <v>120</v>
      </c>
      <c r="BM107" s="12" t="s">
        <v>189</v>
      </c>
    </row>
    <row r="108" s="1" customFormat="1" ht="14.4" customHeight="1">
      <c r="B108" s="33"/>
      <c r="C108" s="194" t="s">
        <v>190</v>
      </c>
      <c r="D108" s="194" t="s">
        <v>116</v>
      </c>
      <c r="E108" s="195" t="s">
        <v>191</v>
      </c>
      <c r="F108" s="196" t="s">
        <v>192</v>
      </c>
      <c r="G108" s="197" t="s">
        <v>119</v>
      </c>
      <c r="H108" s="198">
        <v>80</v>
      </c>
      <c r="I108" s="199"/>
      <c r="J108" s="200">
        <f>ROUND(I108*H108,2)</f>
        <v>0</v>
      </c>
      <c r="K108" s="196" t="s">
        <v>125</v>
      </c>
      <c r="L108" s="38"/>
      <c r="M108" s="201" t="s">
        <v>1</v>
      </c>
      <c r="N108" s="202" t="s">
        <v>42</v>
      </c>
      <c r="O108" s="74"/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AR108" s="12" t="s">
        <v>120</v>
      </c>
      <c r="AT108" s="12" t="s">
        <v>116</v>
      </c>
      <c r="AU108" s="12" t="s">
        <v>77</v>
      </c>
      <c r="AY108" s="12" t="s">
        <v>114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2" t="s">
        <v>21</v>
      </c>
      <c r="BK108" s="205">
        <f>ROUND(I108*H108,2)</f>
        <v>0</v>
      </c>
      <c r="BL108" s="12" t="s">
        <v>120</v>
      </c>
      <c r="BM108" s="12" t="s">
        <v>193</v>
      </c>
    </row>
    <row r="109" s="1" customFormat="1" ht="14.4" customHeight="1">
      <c r="B109" s="33"/>
      <c r="C109" s="194" t="s">
        <v>194</v>
      </c>
      <c r="D109" s="194" t="s">
        <v>116</v>
      </c>
      <c r="E109" s="195" t="s">
        <v>195</v>
      </c>
      <c r="F109" s="196" t="s">
        <v>196</v>
      </c>
      <c r="G109" s="197" t="s">
        <v>119</v>
      </c>
      <c r="H109" s="198">
        <v>80</v>
      </c>
      <c r="I109" s="199"/>
      <c r="J109" s="200">
        <f>ROUND(I109*H109,2)</f>
        <v>0</v>
      </c>
      <c r="K109" s="196" t="s">
        <v>125</v>
      </c>
      <c r="L109" s="38"/>
      <c r="M109" s="201" t="s">
        <v>1</v>
      </c>
      <c r="N109" s="202" t="s">
        <v>42</v>
      </c>
      <c r="O109" s="74"/>
      <c r="P109" s="203">
        <f>O109*H109</f>
        <v>0</v>
      </c>
      <c r="Q109" s="203">
        <v>0</v>
      </c>
      <c r="R109" s="203">
        <f>Q109*H109</f>
        <v>0</v>
      </c>
      <c r="S109" s="203">
        <v>0</v>
      </c>
      <c r="T109" s="204">
        <f>S109*H109</f>
        <v>0</v>
      </c>
      <c r="AR109" s="12" t="s">
        <v>120</v>
      </c>
      <c r="AT109" s="12" t="s">
        <v>116</v>
      </c>
      <c r="AU109" s="12" t="s">
        <v>77</v>
      </c>
      <c r="AY109" s="12" t="s">
        <v>114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2" t="s">
        <v>21</v>
      </c>
      <c r="BK109" s="205">
        <f>ROUND(I109*H109,2)</f>
        <v>0</v>
      </c>
      <c r="BL109" s="12" t="s">
        <v>120</v>
      </c>
      <c r="BM109" s="12" t="s">
        <v>197</v>
      </c>
    </row>
    <row r="110" s="1" customFormat="1" ht="14.4" customHeight="1">
      <c r="B110" s="33"/>
      <c r="C110" s="206" t="s">
        <v>198</v>
      </c>
      <c r="D110" s="206" t="s">
        <v>181</v>
      </c>
      <c r="E110" s="207" t="s">
        <v>199</v>
      </c>
      <c r="F110" s="208" t="s">
        <v>200</v>
      </c>
      <c r="G110" s="209" t="s">
        <v>201</v>
      </c>
      <c r="H110" s="210">
        <v>4</v>
      </c>
      <c r="I110" s="211"/>
      <c r="J110" s="212">
        <f>ROUND(I110*H110,2)</f>
        <v>0</v>
      </c>
      <c r="K110" s="208" t="s">
        <v>202</v>
      </c>
      <c r="L110" s="213"/>
      <c r="M110" s="214" t="s">
        <v>1</v>
      </c>
      <c r="N110" s="215" t="s">
        <v>42</v>
      </c>
      <c r="O110" s="74"/>
      <c r="P110" s="203">
        <f>O110*H110</f>
        <v>0</v>
      </c>
      <c r="Q110" s="203">
        <v>0.001</v>
      </c>
      <c r="R110" s="203">
        <f>Q110*H110</f>
        <v>0.0040000000000000001</v>
      </c>
      <c r="S110" s="203">
        <v>0</v>
      </c>
      <c r="T110" s="204">
        <f>S110*H110</f>
        <v>0</v>
      </c>
      <c r="AR110" s="12" t="s">
        <v>149</v>
      </c>
      <c r="AT110" s="12" t="s">
        <v>181</v>
      </c>
      <c r="AU110" s="12" t="s">
        <v>77</v>
      </c>
      <c r="AY110" s="12" t="s">
        <v>114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2" t="s">
        <v>21</v>
      </c>
      <c r="BK110" s="205">
        <f>ROUND(I110*H110,2)</f>
        <v>0</v>
      </c>
      <c r="BL110" s="12" t="s">
        <v>120</v>
      </c>
      <c r="BM110" s="12" t="s">
        <v>203</v>
      </c>
    </row>
    <row r="111" s="1" customFormat="1" ht="14.4" customHeight="1">
      <c r="B111" s="33"/>
      <c r="C111" s="194" t="s">
        <v>7</v>
      </c>
      <c r="D111" s="194" t="s">
        <v>116</v>
      </c>
      <c r="E111" s="195" t="s">
        <v>204</v>
      </c>
      <c r="F111" s="196" t="s">
        <v>205</v>
      </c>
      <c r="G111" s="197" t="s">
        <v>119</v>
      </c>
      <c r="H111" s="198">
        <v>80</v>
      </c>
      <c r="I111" s="199"/>
      <c r="J111" s="200">
        <f>ROUND(I111*H111,2)</f>
        <v>0</v>
      </c>
      <c r="K111" s="196" t="s">
        <v>125</v>
      </c>
      <c r="L111" s="38"/>
      <c r="M111" s="201" t="s">
        <v>1</v>
      </c>
      <c r="N111" s="202" t="s">
        <v>42</v>
      </c>
      <c r="O111" s="74"/>
      <c r="P111" s="203">
        <f>O111*H111</f>
        <v>0</v>
      </c>
      <c r="Q111" s="203">
        <v>0</v>
      </c>
      <c r="R111" s="203">
        <f>Q111*H111</f>
        <v>0</v>
      </c>
      <c r="S111" s="203">
        <v>0</v>
      </c>
      <c r="T111" s="204">
        <f>S111*H111</f>
        <v>0</v>
      </c>
      <c r="AR111" s="12" t="s">
        <v>120</v>
      </c>
      <c r="AT111" s="12" t="s">
        <v>116</v>
      </c>
      <c r="AU111" s="12" t="s">
        <v>77</v>
      </c>
      <c r="AY111" s="12" t="s">
        <v>114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12" t="s">
        <v>21</v>
      </c>
      <c r="BK111" s="205">
        <f>ROUND(I111*H111,2)</f>
        <v>0</v>
      </c>
      <c r="BL111" s="12" t="s">
        <v>120</v>
      </c>
      <c r="BM111" s="12" t="s">
        <v>206</v>
      </c>
    </row>
    <row r="112" s="1" customFormat="1" ht="14.4" customHeight="1">
      <c r="B112" s="33"/>
      <c r="C112" s="194" t="s">
        <v>207</v>
      </c>
      <c r="D112" s="194" t="s">
        <v>116</v>
      </c>
      <c r="E112" s="195" t="s">
        <v>208</v>
      </c>
      <c r="F112" s="196" t="s">
        <v>209</v>
      </c>
      <c r="G112" s="197" t="s">
        <v>124</v>
      </c>
      <c r="H112" s="198">
        <v>200</v>
      </c>
      <c r="I112" s="199"/>
      <c r="J112" s="200">
        <f>ROUND(I112*H112,2)</f>
        <v>0</v>
      </c>
      <c r="K112" s="196" t="s">
        <v>125</v>
      </c>
      <c r="L112" s="38"/>
      <c r="M112" s="201" t="s">
        <v>1</v>
      </c>
      <c r="N112" s="202" t="s">
        <v>42</v>
      </c>
      <c r="O112" s="74"/>
      <c r="P112" s="203">
        <f>O112*H112</f>
        <v>0</v>
      </c>
      <c r="Q112" s="203">
        <v>0</v>
      </c>
      <c r="R112" s="203">
        <f>Q112*H112</f>
        <v>0</v>
      </c>
      <c r="S112" s="203">
        <v>0</v>
      </c>
      <c r="T112" s="204">
        <f>S112*H112</f>
        <v>0</v>
      </c>
      <c r="AR112" s="12" t="s">
        <v>120</v>
      </c>
      <c r="AT112" s="12" t="s">
        <v>116</v>
      </c>
      <c r="AU112" s="12" t="s">
        <v>77</v>
      </c>
      <c r="AY112" s="12" t="s">
        <v>114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2" t="s">
        <v>21</v>
      </c>
      <c r="BK112" s="205">
        <f>ROUND(I112*H112,2)</f>
        <v>0</v>
      </c>
      <c r="BL112" s="12" t="s">
        <v>120</v>
      </c>
      <c r="BM112" s="12" t="s">
        <v>210</v>
      </c>
    </row>
    <row r="113" s="1" customFormat="1" ht="14.4" customHeight="1">
      <c r="B113" s="33"/>
      <c r="C113" s="206" t="s">
        <v>211</v>
      </c>
      <c r="D113" s="206" t="s">
        <v>181</v>
      </c>
      <c r="E113" s="207" t="s">
        <v>212</v>
      </c>
      <c r="F113" s="208" t="s">
        <v>213</v>
      </c>
      <c r="G113" s="209" t="s">
        <v>142</v>
      </c>
      <c r="H113" s="210">
        <v>0.188</v>
      </c>
      <c r="I113" s="211"/>
      <c r="J113" s="212">
        <f>ROUND(I113*H113,2)</f>
        <v>0</v>
      </c>
      <c r="K113" s="208" t="s">
        <v>125</v>
      </c>
      <c r="L113" s="213"/>
      <c r="M113" s="214" t="s">
        <v>1</v>
      </c>
      <c r="N113" s="215" t="s">
        <v>42</v>
      </c>
      <c r="O113" s="74"/>
      <c r="P113" s="203">
        <f>O113*H113</f>
        <v>0</v>
      </c>
      <c r="Q113" s="203">
        <v>0.22</v>
      </c>
      <c r="R113" s="203">
        <f>Q113*H113</f>
        <v>0.041360000000000001</v>
      </c>
      <c r="S113" s="203">
        <v>0</v>
      </c>
      <c r="T113" s="204">
        <f>S113*H113</f>
        <v>0</v>
      </c>
      <c r="AR113" s="12" t="s">
        <v>149</v>
      </c>
      <c r="AT113" s="12" t="s">
        <v>181</v>
      </c>
      <c r="AU113" s="12" t="s">
        <v>77</v>
      </c>
      <c r="AY113" s="12" t="s">
        <v>114</v>
      </c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12" t="s">
        <v>21</v>
      </c>
      <c r="BK113" s="205">
        <f>ROUND(I113*H113,2)</f>
        <v>0</v>
      </c>
      <c r="BL113" s="12" t="s">
        <v>120</v>
      </c>
      <c r="BM113" s="12" t="s">
        <v>214</v>
      </c>
    </row>
    <row r="114" s="1" customFormat="1" ht="14.4" customHeight="1">
      <c r="B114" s="33"/>
      <c r="C114" s="194" t="s">
        <v>215</v>
      </c>
      <c r="D114" s="194" t="s">
        <v>116</v>
      </c>
      <c r="E114" s="195" t="s">
        <v>216</v>
      </c>
      <c r="F114" s="196" t="s">
        <v>217</v>
      </c>
      <c r="G114" s="197" t="s">
        <v>124</v>
      </c>
      <c r="H114" s="198">
        <v>2</v>
      </c>
      <c r="I114" s="199"/>
      <c r="J114" s="200">
        <f>ROUND(I114*H114,2)</f>
        <v>0</v>
      </c>
      <c r="K114" s="196" t="s">
        <v>218</v>
      </c>
      <c r="L114" s="38"/>
      <c r="M114" s="201" t="s">
        <v>1</v>
      </c>
      <c r="N114" s="202" t="s">
        <v>42</v>
      </c>
      <c r="O114" s="74"/>
      <c r="P114" s="203">
        <f>O114*H114</f>
        <v>0</v>
      </c>
      <c r="Q114" s="203">
        <v>0</v>
      </c>
      <c r="R114" s="203">
        <f>Q114*H114</f>
        <v>0</v>
      </c>
      <c r="S114" s="203">
        <v>0</v>
      </c>
      <c r="T114" s="204">
        <f>S114*H114</f>
        <v>0</v>
      </c>
      <c r="AR114" s="12" t="s">
        <v>120</v>
      </c>
      <c r="AT114" s="12" t="s">
        <v>116</v>
      </c>
      <c r="AU114" s="12" t="s">
        <v>77</v>
      </c>
      <c r="AY114" s="12" t="s">
        <v>114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2" t="s">
        <v>21</v>
      </c>
      <c r="BK114" s="205">
        <f>ROUND(I114*H114,2)</f>
        <v>0</v>
      </c>
      <c r="BL114" s="12" t="s">
        <v>120</v>
      </c>
      <c r="BM114" s="12" t="s">
        <v>219</v>
      </c>
    </row>
    <row r="115" s="1" customFormat="1" ht="14.4" customHeight="1">
      <c r="B115" s="33"/>
      <c r="C115" s="206" t="s">
        <v>220</v>
      </c>
      <c r="D115" s="206" t="s">
        <v>181</v>
      </c>
      <c r="E115" s="207" t="s">
        <v>221</v>
      </c>
      <c r="F115" s="208" t="s">
        <v>222</v>
      </c>
      <c r="G115" s="209" t="s">
        <v>124</v>
      </c>
      <c r="H115" s="210">
        <v>2</v>
      </c>
      <c r="I115" s="211"/>
      <c r="J115" s="212">
        <f>ROUND(I115*H115,2)</f>
        <v>0</v>
      </c>
      <c r="K115" s="208" t="s">
        <v>218</v>
      </c>
      <c r="L115" s="213"/>
      <c r="M115" s="214" t="s">
        <v>1</v>
      </c>
      <c r="N115" s="215" t="s">
        <v>42</v>
      </c>
      <c r="O115" s="74"/>
      <c r="P115" s="203">
        <f>O115*H115</f>
        <v>0</v>
      </c>
      <c r="Q115" s="203">
        <v>0.027</v>
      </c>
      <c r="R115" s="203">
        <f>Q115*H115</f>
        <v>0.053999999999999999</v>
      </c>
      <c r="S115" s="203">
        <v>0</v>
      </c>
      <c r="T115" s="204">
        <f>S115*H115</f>
        <v>0</v>
      </c>
      <c r="AR115" s="12" t="s">
        <v>149</v>
      </c>
      <c r="AT115" s="12" t="s">
        <v>181</v>
      </c>
      <c r="AU115" s="12" t="s">
        <v>77</v>
      </c>
      <c r="AY115" s="12" t="s">
        <v>114</v>
      </c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12" t="s">
        <v>21</v>
      </c>
      <c r="BK115" s="205">
        <f>ROUND(I115*H115,2)</f>
        <v>0</v>
      </c>
      <c r="BL115" s="12" t="s">
        <v>120</v>
      </c>
      <c r="BM115" s="12" t="s">
        <v>223</v>
      </c>
    </row>
    <row r="116" s="1" customFormat="1" ht="14.4" customHeight="1">
      <c r="B116" s="33"/>
      <c r="C116" s="194" t="s">
        <v>224</v>
      </c>
      <c r="D116" s="194" t="s">
        <v>116</v>
      </c>
      <c r="E116" s="195" t="s">
        <v>225</v>
      </c>
      <c r="F116" s="196" t="s">
        <v>226</v>
      </c>
      <c r="G116" s="197" t="s">
        <v>124</v>
      </c>
      <c r="H116" s="198">
        <v>200</v>
      </c>
      <c r="I116" s="199"/>
      <c r="J116" s="200">
        <f>ROUND(I116*H116,2)</f>
        <v>0</v>
      </c>
      <c r="K116" s="196" t="s">
        <v>125</v>
      </c>
      <c r="L116" s="38"/>
      <c r="M116" s="201" t="s">
        <v>1</v>
      </c>
      <c r="N116" s="202" t="s">
        <v>42</v>
      </c>
      <c r="O116" s="74"/>
      <c r="P116" s="203">
        <f>O116*H116</f>
        <v>0</v>
      </c>
      <c r="Q116" s="203">
        <v>0</v>
      </c>
      <c r="R116" s="203">
        <f>Q116*H116</f>
        <v>0</v>
      </c>
      <c r="S116" s="203">
        <v>0</v>
      </c>
      <c r="T116" s="204">
        <f>S116*H116</f>
        <v>0</v>
      </c>
      <c r="AR116" s="12" t="s">
        <v>120</v>
      </c>
      <c r="AT116" s="12" t="s">
        <v>116</v>
      </c>
      <c r="AU116" s="12" t="s">
        <v>77</v>
      </c>
      <c r="AY116" s="12" t="s">
        <v>114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2" t="s">
        <v>21</v>
      </c>
      <c r="BK116" s="205">
        <f>ROUND(I116*H116,2)</f>
        <v>0</v>
      </c>
      <c r="BL116" s="12" t="s">
        <v>120</v>
      </c>
      <c r="BM116" s="12" t="s">
        <v>227</v>
      </c>
    </row>
    <row r="117" s="1" customFormat="1" ht="14.4" customHeight="1">
      <c r="B117" s="33"/>
      <c r="C117" s="206" t="s">
        <v>228</v>
      </c>
      <c r="D117" s="206" t="s">
        <v>181</v>
      </c>
      <c r="E117" s="207" t="s">
        <v>229</v>
      </c>
      <c r="F117" s="208" t="s">
        <v>230</v>
      </c>
      <c r="G117" s="209" t="s">
        <v>124</v>
      </c>
      <c r="H117" s="210">
        <v>200</v>
      </c>
      <c r="I117" s="211"/>
      <c r="J117" s="212">
        <f>ROUND(I117*H117,2)</f>
        <v>0</v>
      </c>
      <c r="K117" s="208" t="s">
        <v>125</v>
      </c>
      <c r="L117" s="213"/>
      <c r="M117" s="214" t="s">
        <v>1</v>
      </c>
      <c r="N117" s="215" t="s">
        <v>42</v>
      </c>
      <c r="O117" s="74"/>
      <c r="P117" s="203">
        <f>O117*H117</f>
        <v>0</v>
      </c>
      <c r="Q117" s="203">
        <v>0.0030000000000000001</v>
      </c>
      <c r="R117" s="203">
        <f>Q117*H117</f>
        <v>0.59999999999999998</v>
      </c>
      <c r="S117" s="203">
        <v>0</v>
      </c>
      <c r="T117" s="204">
        <f>S117*H117</f>
        <v>0</v>
      </c>
      <c r="AR117" s="12" t="s">
        <v>149</v>
      </c>
      <c r="AT117" s="12" t="s">
        <v>181</v>
      </c>
      <c r="AU117" s="12" t="s">
        <v>77</v>
      </c>
      <c r="AY117" s="12" t="s">
        <v>114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2" t="s">
        <v>21</v>
      </c>
      <c r="BK117" s="205">
        <f>ROUND(I117*H117,2)</f>
        <v>0</v>
      </c>
      <c r="BL117" s="12" t="s">
        <v>120</v>
      </c>
      <c r="BM117" s="12" t="s">
        <v>231</v>
      </c>
    </row>
    <row r="118" s="1" customFormat="1" ht="14.4" customHeight="1">
      <c r="B118" s="33"/>
      <c r="C118" s="194" t="s">
        <v>232</v>
      </c>
      <c r="D118" s="194" t="s">
        <v>116</v>
      </c>
      <c r="E118" s="195" t="s">
        <v>233</v>
      </c>
      <c r="F118" s="196" t="s">
        <v>234</v>
      </c>
      <c r="G118" s="197" t="s">
        <v>124</v>
      </c>
      <c r="H118" s="198">
        <v>2</v>
      </c>
      <c r="I118" s="199"/>
      <c r="J118" s="200">
        <f>ROUND(I118*H118,2)</f>
        <v>0</v>
      </c>
      <c r="K118" s="196" t="s">
        <v>125</v>
      </c>
      <c r="L118" s="38"/>
      <c r="M118" s="201" t="s">
        <v>1</v>
      </c>
      <c r="N118" s="202" t="s">
        <v>42</v>
      </c>
      <c r="O118" s="74"/>
      <c r="P118" s="203">
        <f>O118*H118</f>
        <v>0</v>
      </c>
      <c r="Q118" s="203">
        <v>5.0000000000000002E-05</v>
      </c>
      <c r="R118" s="203">
        <f>Q118*H118</f>
        <v>0.00010000000000000001</v>
      </c>
      <c r="S118" s="203">
        <v>0</v>
      </c>
      <c r="T118" s="204">
        <f>S118*H118</f>
        <v>0</v>
      </c>
      <c r="AR118" s="12" t="s">
        <v>120</v>
      </c>
      <c r="AT118" s="12" t="s">
        <v>116</v>
      </c>
      <c r="AU118" s="12" t="s">
        <v>77</v>
      </c>
      <c r="AY118" s="12" t="s">
        <v>114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2" t="s">
        <v>21</v>
      </c>
      <c r="BK118" s="205">
        <f>ROUND(I118*H118,2)</f>
        <v>0</v>
      </c>
      <c r="BL118" s="12" t="s">
        <v>120</v>
      </c>
      <c r="BM118" s="12" t="s">
        <v>235</v>
      </c>
    </row>
    <row r="119" s="1" customFormat="1" ht="14.4" customHeight="1">
      <c r="B119" s="33"/>
      <c r="C119" s="206" t="s">
        <v>236</v>
      </c>
      <c r="D119" s="206" t="s">
        <v>181</v>
      </c>
      <c r="E119" s="207" t="s">
        <v>237</v>
      </c>
      <c r="F119" s="208" t="s">
        <v>238</v>
      </c>
      <c r="G119" s="209" t="s">
        <v>124</v>
      </c>
      <c r="H119" s="210">
        <v>2</v>
      </c>
      <c r="I119" s="211"/>
      <c r="J119" s="212">
        <f>ROUND(I119*H119,2)</f>
        <v>0</v>
      </c>
      <c r="K119" s="208" t="s">
        <v>125</v>
      </c>
      <c r="L119" s="213"/>
      <c r="M119" s="214" t="s">
        <v>1</v>
      </c>
      <c r="N119" s="215" t="s">
        <v>42</v>
      </c>
      <c r="O119" s="74"/>
      <c r="P119" s="203">
        <f>O119*H119</f>
        <v>0</v>
      </c>
      <c r="Q119" s="203">
        <v>0.0035400000000000002</v>
      </c>
      <c r="R119" s="203">
        <f>Q119*H119</f>
        <v>0.0070800000000000004</v>
      </c>
      <c r="S119" s="203">
        <v>0</v>
      </c>
      <c r="T119" s="204">
        <f>S119*H119</f>
        <v>0</v>
      </c>
      <c r="AR119" s="12" t="s">
        <v>149</v>
      </c>
      <c r="AT119" s="12" t="s">
        <v>181</v>
      </c>
      <c r="AU119" s="12" t="s">
        <v>77</v>
      </c>
      <c r="AY119" s="12" t="s">
        <v>114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12" t="s">
        <v>21</v>
      </c>
      <c r="BK119" s="205">
        <f>ROUND(I119*H119,2)</f>
        <v>0</v>
      </c>
      <c r="BL119" s="12" t="s">
        <v>120</v>
      </c>
      <c r="BM119" s="12" t="s">
        <v>239</v>
      </c>
    </row>
    <row r="120" s="1" customFormat="1" ht="14.4" customHeight="1">
      <c r="B120" s="33"/>
      <c r="C120" s="194" t="s">
        <v>240</v>
      </c>
      <c r="D120" s="194" t="s">
        <v>116</v>
      </c>
      <c r="E120" s="195" t="s">
        <v>241</v>
      </c>
      <c r="F120" s="196" t="s">
        <v>242</v>
      </c>
      <c r="G120" s="197" t="s">
        <v>119</v>
      </c>
      <c r="H120" s="198">
        <v>80</v>
      </c>
      <c r="I120" s="199"/>
      <c r="J120" s="200">
        <f>ROUND(I120*H120,2)</f>
        <v>0</v>
      </c>
      <c r="K120" s="196" t="s">
        <v>218</v>
      </c>
      <c r="L120" s="38"/>
      <c r="M120" s="201" t="s">
        <v>1</v>
      </c>
      <c r="N120" s="202" t="s">
        <v>42</v>
      </c>
      <c r="O120" s="74"/>
      <c r="P120" s="203">
        <f>O120*H120</f>
        <v>0</v>
      </c>
      <c r="Q120" s="203">
        <v>0</v>
      </c>
      <c r="R120" s="203">
        <f>Q120*H120</f>
        <v>0</v>
      </c>
      <c r="S120" s="203">
        <v>0</v>
      </c>
      <c r="T120" s="204">
        <f>S120*H120</f>
        <v>0</v>
      </c>
      <c r="AR120" s="12" t="s">
        <v>120</v>
      </c>
      <c r="AT120" s="12" t="s">
        <v>116</v>
      </c>
      <c r="AU120" s="12" t="s">
        <v>77</v>
      </c>
      <c r="AY120" s="12" t="s">
        <v>114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2" t="s">
        <v>21</v>
      </c>
      <c r="BK120" s="205">
        <f>ROUND(I120*H120,2)</f>
        <v>0</v>
      </c>
      <c r="BL120" s="12" t="s">
        <v>120</v>
      </c>
      <c r="BM120" s="12" t="s">
        <v>243</v>
      </c>
    </row>
    <row r="121" s="1" customFormat="1" ht="14.4" customHeight="1">
      <c r="B121" s="33"/>
      <c r="C121" s="194" t="s">
        <v>244</v>
      </c>
      <c r="D121" s="194" t="s">
        <v>116</v>
      </c>
      <c r="E121" s="195" t="s">
        <v>245</v>
      </c>
      <c r="F121" s="196" t="s">
        <v>246</v>
      </c>
      <c r="G121" s="197" t="s">
        <v>119</v>
      </c>
      <c r="H121" s="198">
        <v>80</v>
      </c>
      <c r="I121" s="199"/>
      <c r="J121" s="200">
        <f>ROUND(I121*H121,2)</f>
        <v>0</v>
      </c>
      <c r="K121" s="196" t="s">
        <v>125</v>
      </c>
      <c r="L121" s="38"/>
      <c r="M121" s="201" t="s">
        <v>1</v>
      </c>
      <c r="N121" s="202" t="s">
        <v>42</v>
      </c>
      <c r="O121" s="74"/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AR121" s="12" t="s">
        <v>120</v>
      </c>
      <c r="AT121" s="12" t="s">
        <v>116</v>
      </c>
      <c r="AU121" s="12" t="s">
        <v>77</v>
      </c>
      <c r="AY121" s="12" t="s">
        <v>114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2" t="s">
        <v>21</v>
      </c>
      <c r="BK121" s="205">
        <f>ROUND(I121*H121,2)</f>
        <v>0</v>
      </c>
      <c r="BL121" s="12" t="s">
        <v>120</v>
      </c>
      <c r="BM121" s="12" t="s">
        <v>247</v>
      </c>
    </row>
    <row r="122" s="1" customFormat="1" ht="14.4" customHeight="1">
      <c r="B122" s="33"/>
      <c r="C122" s="194" t="s">
        <v>248</v>
      </c>
      <c r="D122" s="194" t="s">
        <v>116</v>
      </c>
      <c r="E122" s="195" t="s">
        <v>249</v>
      </c>
      <c r="F122" s="196" t="s">
        <v>250</v>
      </c>
      <c r="G122" s="197" t="s">
        <v>119</v>
      </c>
      <c r="H122" s="198">
        <v>80</v>
      </c>
      <c r="I122" s="199"/>
      <c r="J122" s="200">
        <f>ROUND(I122*H122,2)</f>
        <v>0</v>
      </c>
      <c r="K122" s="196" t="s">
        <v>202</v>
      </c>
      <c r="L122" s="38"/>
      <c r="M122" s="201" t="s">
        <v>1</v>
      </c>
      <c r="N122" s="202" t="s">
        <v>42</v>
      </c>
      <c r="O122" s="74"/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AR122" s="12" t="s">
        <v>120</v>
      </c>
      <c r="AT122" s="12" t="s">
        <v>116</v>
      </c>
      <c r="AU122" s="12" t="s">
        <v>77</v>
      </c>
      <c r="AY122" s="12" t="s">
        <v>114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2" t="s">
        <v>21</v>
      </c>
      <c r="BK122" s="205">
        <f>ROUND(I122*H122,2)</f>
        <v>0</v>
      </c>
      <c r="BL122" s="12" t="s">
        <v>120</v>
      </c>
      <c r="BM122" s="12" t="s">
        <v>251</v>
      </c>
    </row>
    <row r="123" s="1" customFormat="1" ht="14.4" customHeight="1">
      <c r="B123" s="33"/>
      <c r="C123" s="194" t="s">
        <v>252</v>
      </c>
      <c r="D123" s="194" t="s">
        <v>116</v>
      </c>
      <c r="E123" s="195" t="s">
        <v>253</v>
      </c>
      <c r="F123" s="196" t="s">
        <v>254</v>
      </c>
      <c r="G123" s="197" t="s">
        <v>119</v>
      </c>
      <c r="H123" s="198">
        <v>80</v>
      </c>
      <c r="I123" s="199"/>
      <c r="J123" s="200">
        <f>ROUND(I123*H123,2)</f>
        <v>0</v>
      </c>
      <c r="K123" s="196" t="s">
        <v>125</v>
      </c>
      <c r="L123" s="38"/>
      <c r="M123" s="201" t="s">
        <v>1</v>
      </c>
      <c r="N123" s="202" t="s">
        <v>42</v>
      </c>
      <c r="O123" s="74"/>
      <c r="P123" s="203">
        <f>O123*H123</f>
        <v>0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AR123" s="12" t="s">
        <v>120</v>
      </c>
      <c r="AT123" s="12" t="s">
        <v>116</v>
      </c>
      <c r="AU123" s="12" t="s">
        <v>77</v>
      </c>
      <c r="AY123" s="12" t="s">
        <v>114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2" t="s">
        <v>21</v>
      </c>
      <c r="BK123" s="205">
        <f>ROUND(I123*H123,2)</f>
        <v>0</v>
      </c>
      <c r="BL123" s="12" t="s">
        <v>120</v>
      </c>
      <c r="BM123" s="12" t="s">
        <v>255</v>
      </c>
    </row>
    <row r="124" s="10" customFormat="1" ht="22.8" customHeight="1">
      <c r="B124" s="178"/>
      <c r="C124" s="179"/>
      <c r="D124" s="180" t="s">
        <v>70</v>
      </c>
      <c r="E124" s="192" t="s">
        <v>127</v>
      </c>
      <c r="F124" s="192" t="s">
        <v>256</v>
      </c>
      <c r="G124" s="179"/>
      <c r="H124" s="179"/>
      <c r="I124" s="182"/>
      <c r="J124" s="193">
        <f>BK124</f>
        <v>0</v>
      </c>
      <c r="K124" s="179"/>
      <c r="L124" s="184"/>
      <c r="M124" s="185"/>
      <c r="N124" s="186"/>
      <c r="O124" s="186"/>
      <c r="P124" s="187">
        <f>P125</f>
        <v>0</v>
      </c>
      <c r="Q124" s="186"/>
      <c r="R124" s="187">
        <f>R125</f>
        <v>0.28977000000000003</v>
      </c>
      <c r="S124" s="186"/>
      <c r="T124" s="188">
        <f>T125</f>
        <v>0</v>
      </c>
      <c r="AR124" s="189" t="s">
        <v>21</v>
      </c>
      <c r="AT124" s="190" t="s">
        <v>70</v>
      </c>
      <c r="AU124" s="190" t="s">
        <v>21</v>
      </c>
      <c r="AY124" s="189" t="s">
        <v>114</v>
      </c>
      <c r="BK124" s="191">
        <f>BK125</f>
        <v>0</v>
      </c>
    </row>
    <row r="125" s="1" customFormat="1" ht="14.4" customHeight="1">
      <c r="B125" s="33"/>
      <c r="C125" s="194" t="s">
        <v>257</v>
      </c>
      <c r="D125" s="194" t="s">
        <v>116</v>
      </c>
      <c r="E125" s="195" t="s">
        <v>258</v>
      </c>
      <c r="F125" s="196" t="s">
        <v>259</v>
      </c>
      <c r="G125" s="197" t="s">
        <v>124</v>
      </c>
      <c r="H125" s="198">
        <v>1</v>
      </c>
      <c r="I125" s="199"/>
      <c r="J125" s="200">
        <f>ROUND(I125*H125,2)</f>
        <v>0</v>
      </c>
      <c r="K125" s="196" t="s">
        <v>125</v>
      </c>
      <c r="L125" s="38"/>
      <c r="M125" s="201" t="s">
        <v>1</v>
      </c>
      <c r="N125" s="202" t="s">
        <v>42</v>
      </c>
      <c r="O125" s="74"/>
      <c r="P125" s="203">
        <f>O125*H125</f>
        <v>0</v>
      </c>
      <c r="Q125" s="203">
        <v>0.28977000000000003</v>
      </c>
      <c r="R125" s="203">
        <f>Q125*H125</f>
        <v>0.28977000000000003</v>
      </c>
      <c r="S125" s="203">
        <v>0</v>
      </c>
      <c r="T125" s="204">
        <f>S125*H125</f>
        <v>0</v>
      </c>
      <c r="AR125" s="12" t="s">
        <v>120</v>
      </c>
      <c r="AT125" s="12" t="s">
        <v>116</v>
      </c>
      <c r="AU125" s="12" t="s">
        <v>77</v>
      </c>
      <c r="AY125" s="12" t="s">
        <v>114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2" t="s">
        <v>21</v>
      </c>
      <c r="BK125" s="205">
        <f>ROUND(I125*H125,2)</f>
        <v>0</v>
      </c>
      <c r="BL125" s="12" t="s">
        <v>120</v>
      </c>
      <c r="BM125" s="12" t="s">
        <v>260</v>
      </c>
    </row>
    <row r="126" s="10" customFormat="1" ht="22.8" customHeight="1">
      <c r="B126" s="178"/>
      <c r="C126" s="179"/>
      <c r="D126" s="180" t="s">
        <v>70</v>
      </c>
      <c r="E126" s="192" t="s">
        <v>135</v>
      </c>
      <c r="F126" s="192" t="s">
        <v>261</v>
      </c>
      <c r="G126" s="179"/>
      <c r="H126" s="179"/>
      <c r="I126" s="182"/>
      <c r="J126" s="193">
        <f>BK126</f>
        <v>0</v>
      </c>
      <c r="K126" s="179"/>
      <c r="L126" s="184"/>
      <c r="M126" s="185"/>
      <c r="N126" s="186"/>
      <c r="O126" s="186"/>
      <c r="P126" s="187">
        <f>SUM(P127:P135)</f>
        <v>0</v>
      </c>
      <c r="Q126" s="186"/>
      <c r="R126" s="187">
        <f>SUM(R127:R135)</f>
        <v>37.346975999999998</v>
      </c>
      <c r="S126" s="186"/>
      <c r="T126" s="188">
        <f>SUM(T127:T135)</f>
        <v>0</v>
      </c>
      <c r="AR126" s="189" t="s">
        <v>21</v>
      </c>
      <c r="AT126" s="190" t="s">
        <v>70</v>
      </c>
      <c r="AU126" s="190" t="s">
        <v>21</v>
      </c>
      <c r="AY126" s="189" t="s">
        <v>114</v>
      </c>
      <c r="BK126" s="191">
        <f>SUM(BK127:BK135)</f>
        <v>0</v>
      </c>
    </row>
    <row r="127" s="1" customFormat="1" ht="14.4" customHeight="1">
      <c r="B127" s="33"/>
      <c r="C127" s="194" t="s">
        <v>262</v>
      </c>
      <c r="D127" s="194" t="s">
        <v>116</v>
      </c>
      <c r="E127" s="195" t="s">
        <v>263</v>
      </c>
      <c r="F127" s="196" t="s">
        <v>264</v>
      </c>
      <c r="G127" s="197" t="s">
        <v>119</v>
      </c>
      <c r="H127" s="198">
        <v>3.2000000000000002</v>
      </c>
      <c r="I127" s="199"/>
      <c r="J127" s="200">
        <f>ROUND(I127*H127,2)</f>
        <v>0</v>
      </c>
      <c r="K127" s="196" t="s">
        <v>218</v>
      </c>
      <c r="L127" s="38"/>
      <c r="M127" s="201" t="s">
        <v>1</v>
      </c>
      <c r="N127" s="202" t="s">
        <v>42</v>
      </c>
      <c r="O127" s="74"/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AR127" s="12" t="s">
        <v>120</v>
      </c>
      <c r="AT127" s="12" t="s">
        <v>116</v>
      </c>
      <c r="AU127" s="12" t="s">
        <v>77</v>
      </c>
      <c r="AY127" s="12" t="s">
        <v>114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2" t="s">
        <v>21</v>
      </c>
      <c r="BK127" s="205">
        <f>ROUND(I127*H127,2)</f>
        <v>0</v>
      </c>
      <c r="BL127" s="12" t="s">
        <v>120</v>
      </c>
      <c r="BM127" s="12" t="s">
        <v>265</v>
      </c>
    </row>
    <row r="128" s="1" customFormat="1" ht="14.4" customHeight="1">
      <c r="B128" s="33"/>
      <c r="C128" s="194" t="s">
        <v>266</v>
      </c>
      <c r="D128" s="194" t="s">
        <v>116</v>
      </c>
      <c r="E128" s="195" t="s">
        <v>267</v>
      </c>
      <c r="F128" s="196" t="s">
        <v>268</v>
      </c>
      <c r="G128" s="197" t="s">
        <v>119</v>
      </c>
      <c r="H128" s="198">
        <v>134</v>
      </c>
      <c r="I128" s="199"/>
      <c r="J128" s="200">
        <f>ROUND(I128*H128,2)</f>
        <v>0</v>
      </c>
      <c r="K128" s="196" t="s">
        <v>218</v>
      </c>
      <c r="L128" s="38"/>
      <c r="M128" s="201" t="s">
        <v>1</v>
      </c>
      <c r="N128" s="202" t="s">
        <v>42</v>
      </c>
      <c r="O128" s="74"/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AR128" s="12" t="s">
        <v>120</v>
      </c>
      <c r="AT128" s="12" t="s">
        <v>116</v>
      </c>
      <c r="AU128" s="12" t="s">
        <v>77</v>
      </c>
      <c r="AY128" s="12" t="s">
        <v>114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2" t="s">
        <v>21</v>
      </c>
      <c r="BK128" s="205">
        <f>ROUND(I128*H128,2)</f>
        <v>0</v>
      </c>
      <c r="BL128" s="12" t="s">
        <v>120</v>
      </c>
      <c r="BM128" s="12" t="s">
        <v>269</v>
      </c>
    </row>
    <row r="129" s="1" customFormat="1" ht="14.4" customHeight="1">
      <c r="B129" s="33"/>
      <c r="C129" s="194" t="s">
        <v>270</v>
      </c>
      <c r="D129" s="194" t="s">
        <v>116</v>
      </c>
      <c r="E129" s="195" t="s">
        <v>271</v>
      </c>
      <c r="F129" s="196" t="s">
        <v>272</v>
      </c>
      <c r="G129" s="197" t="s">
        <v>119</v>
      </c>
      <c r="H129" s="198">
        <v>134</v>
      </c>
      <c r="I129" s="199"/>
      <c r="J129" s="200">
        <f>ROUND(I129*H129,2)</f>
        <v>0</v>
      </c>
      <c r="K129" s="196" t="s">
        <v>218</v>
      </c>
      <c r="L129" s="38"/>
      <c r="M129" s="201" t="s">
        <v>1</v>
      </c>
      <c r="N129" s="202" t="s">
        <v>42</v>
      </c>
      <c r="O129" s="74"/>
      <c r="P129" s="203">
        <f>O129*H129</f>
        <v>0</v>
      </c>
      <c r="Q129" s="203">
        <v>0</v>
      </c>
      <c r="R129" s="203">
        <f>Q129*H129</f>
        <v>0</v>
      </c>
      <c r="S129" s="203">
        <v>0</v>
      </c>
      <c r="T129" s="204">
        <f>S129*H129</f>
        <v>0</v>
      </c>
      <c r="AR129" s="12" t="s">
        <v>120</v>
      </c>
      <c r="AT129" s="12" t="s">
        <v>116</v>
      </c>
      <c r="AU129" s="12" t="s">
        <v>77</v>
      </c>
      <c r="AY129" s="12" t="s">
        <v>114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2" t="s">
        <v>21</v>
      </c>
      <c r="BK129" s="205">
        <f>ROUND(I129*H129,2)</f>
        <v>0</v>
      </c>
      <c r="BL129" s="12" t="s">
        <v>120</v>
      </c>
      <c r="BM129" s="12" t="s">
        <v>273</v>
      </c>
    </row>
    <row r="130" s="1" customFormat="1" ht="14.4" customHeight="1">
      <c r="B130" s="33"/>
      <c r="C130" s="194" t="s">
        <v>274</v>
      </c>
      <c r="D130" s="194" t="s">
        <v>116</v>
      </c>
      <c r="E130" s="195" t="s">
        <v>275</v>
      </c>
      <c r="F130" s="196" t="s">
        <v>276</v>
      </c>
      <c r="G130" s="197" t="s">
        <v>119</v>
      </c>
      <c r="H130" s="198">
        <v>3.2000000000000002</v>
      </c>
      <c r="I130" s="199"/>
      <c r="J130" s="200">
        <f>ROUND(I130*H130,2)</f>
        <v>0</v>
      </c>
      <c r="K130" s="196" t="s">
        <v>218</v>
      </c>
      <c r="L130" s="38"/>
      <c r="M130" s="201" t="s">
        <v>1</v>
      </c>
      <c r="N130" s="202" t="s">
        <v>42</v>
      </c>
      <c r="O130" s="74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AR130" s="12" t="s">
        <v>120</v>
      </c>
      <c r="AT130" s="12" t="s">
        <v>116</v>
      </c>
      <c r="AU130" s="12" t="s">
        <v>77</v>
      </c>
      <c r="AY130" s="12" t="s">
        <v>114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2" t="s">
        <v>21</v>
      </c>
      <c r="BK130" s="205">
        <f>ROUND(I130*H130,2)</f>
        <v>0</v>
      </c>
      <c r="BL130" s="12" t="s">
        <v>120</v>
      </c>
      <c r="BM130" s="12" t="s">
        <v>277</v>
      </c>
    </row>
    <row r="131" s="1" customFormat="1" ht="14.4" customHeight="1">
      <c r="B131" s="33"/>
      <c r="C131" s="194" t="s">
        <v>278</v>
      </c>
      <c r="D131" s="194" t="s">
        <v>116</v>
      </c>
      <c r="E131" s="195" t="s">
        <v>279</v>
      </c>
      <c r="F131" s="196" t="s">
        <v>280</v>
      </c>
      <c r="G131" s="197" t="s">
        <v>119</v>
      </c>
      <c r="H131" s="198">
        <v>13</v>
      </c>
      <c r="I131" s="199"/>
      <c r="J131" s="200">
        <f>ROUND(I131*H131,2)</f>
        <v>0</v>
      </c>
      <c r="K131" s="196" t="s">
        <v>125</v>
      </c>
      <c r="L131" s="38"/>
      <c r="M131" s="201" t="s">
        <v>1</v>
      </c>
      <c r="N131" s="202" t="s">
        <v>42</v>
      </c>
      <c r="O131" s="74"/>
      <c r="P131" s="203">
        <f>O131*H131</f>
        <v>0</v>
      </c>
      <c r="Q131" s="203">
        <v>0.40799999999999997</v>
      </c>
      <c r="R131" s="203">
        <f>Q131*H131</f>
        <v>5.3039999999999994</v>
      </c>
      <c r="S131" s="203">
        <v>0</v>
      </c>
      <c r="T131" s="204">
        <f>S131*H131</f>
        <v>0</v>
      </c>
      <c r="AR131" s="12" t="s">
        <v>120</v>
      </c>
      <c r="AT131" s="12" t="s">
        <v>116</v>
      </c>
      <c r="AU131" s="12" t="s">
        <v>77</v>
      </c>
      <c r="AY131" s="12" t="s">
        <v>114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2" t="s">
        <v>21</v>
      </c>
      <c r="BK131" s="205">
        <f>ROUND(I131*H131,2)</f>
        <v>0</v>
      </c>
      <c r="BL131" s="12" t="s">
        <v>120</v>
      </c>
      <c r="BM131" s="12" t="s">
        <v>281</v>
      </c>
    </row>
    <row r="132" s="1" customFormat="1" ht="14.4" customHeight="1">
      <c r="B132" s="33"/>
      <c r="C132" s="194" t="s">
        <v>282</v>
      </c>
      <c r="D132" s="194" t="s">
        <v>116</v>
      </c>
      <c r="E132" s="195" t="s">
        <v>283</v>
      </c>
      <c r="F132" s="196" t="s">
        <v>284</v>
      </c>
      <c r="G132" s="197" t="s">
        <v>119</v>
      </c>
      <c r="H132" s="198">
        <v>3.2000000000000002</v>
      </c>
      <c r="I132" s="199"/>
      <c r="J132" s="200">
        <f>ROUND(I132*H132,2)</f>
        <v>0</v>
      </c>
      <c r="K132" s="196" t="s">
        <v>125</v>
      </c>
      <c r="L132" s="38"/>
      <c r="M132" s="201" t="s">
        <v>1</v>
      </c>
      <c r="N132" s="202" t="s">
        <v>42</v>
      </c>
      <c r="O132" s="74"/>
      <c r="P132" s="203">
        <f>O132*H132</f>
        <v>0</v>
      </c>
      <c r="Q132" s="203">
        <v>0.16703000000000001</v>
      </c>
      <c r="R132" s="203">
        <f>Q132*H132</f>
        <v>0.53449600000000008</v>
      </c>
      <c r="S132" s="203">
        <v>0</v>
      </c>
      <c r="T132" s="204">
        <f>S132*H132</f>
        <v>0</v>
      </c>
      <c r="AR132" s="12" t="s">
        <v>120</v>
      </c>
      <c r="AT132" s="12" t="s">
        <v>116</v>
      </c>
      <c r="AU132" s="12" t="s">
        <v>77</v>
      </c>
      <c r="AY132" s="12" t="s">
        <v>114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2" t="s">
        <v>21</v>
      </c>
      <c r="BK132" s="205">
        <f>ROUND(I132*H132,2)</f>
        <v>0</v>
      </c>
      <c r="BL132" s="12" t="s">
        <v>120</v>
      </c>
      <c r="BM132" s="12" t="s">
        <v>285</v>
      </c>
    </row>
    <row r="133" s="1" customFormat="1" ht="14.4" customHeight="1">
      <c r="B133" s="33"/>
      <c r="C133" s="206" t="s">
        <v>286</v>
      </c>
      <c r="D133" s="206" t="s">
        <v>181</v>
      </c>
      <c r="E133" s="207" t="s">
        <v>287</v>
      </c>
      <c r="F133" s="208" t="s">
        <v>288</v>
      </c>
      <c r="G133" s="209" t="s">
        <v>119</v>
      </c>
      <c r="H133" s="210">
        <v>3.2000000000000002</v>
      </c>
      <c r="I133" s="211"/>
      <c r="J133" s="212">
        <f>ROUND(I133*H133,2)</f>
        <v>0</v>
      </c>
      <c r="K133" s="208" t="s">
        <v>125</v>
      </c>
      <c r="L133" s="213"/>
      <c r="M133" s="214" t="s">
        <v>1</v>
      </c>
      <c r="N133" s="215" t="s">
        <v>42</v>
      </c>
      <c r="O133" s="74"/>
      <c r="P133" s="203">
        <f>O133*H133</f>
        <v>0</v>
      </c>
      <c r="Q133" s="203">
        <v>0.11799999999999999</v>
      </c>
      <c r="R133" s="203">
        <f>Q133*H133</f>
        <v>0.37759999999999999</v>
      </c>
      <c r="S133" s="203">
        <v>0</v>
      </c>
      <c r="T133" s="204">
        <f>S133*H133</f>
        <v>0</v>
      </c>
      <c r="AR133" s="12" t="s">
        <v>149</v>
      </c>
      <c r="AT133" s="12" t="s">
        <v>181</v>
      </c>
      <c r="AU133" s="12" t="s">
        <v>77</v>
      </c>
      <c r="AY133" s="12" t="s">
        <v>114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2" t="s">
        <v>21</v>
      </c>
      <c r="BK133" s="205">
        <f>ROUND(I133*H133,2)</f>
        <v>0</v>
      </c>
      <c r="BL133" s="12" t="s">
        <v>120</v>
      </c>
      <c r="BM133" s="12" t="s">
        <v>289</v>
      </c>
    </row>
    <row r="134" s="1" customFormat="1" ht="14.4" customHeight="1">
      <c r="B134" s="33"/>
      <c r="C134" s="194" t="s">
        <v>290</v>
      </c>
      <c r="D134" s="194" t="s">
        <v>116</v>
      </c>
      <c r="E134" s="195" t="s">
        <v>291</v>
      </c>
      <c r="F134" s="196" t="s">
        <v>292</v>
      </c>
      <c r="G134" s="197" t="s">
        <v>119</v>
      </c>
      <c r="H134" s="198">
        <v>134</v>
      </c>
      <c r="I134" s="199"/>
      <c r="J134" s="200">
        <f>ROUND(I134*H134,2)</f>
        <v>0</v>
      </c>
      <c r="K134" s="196" t="s">
        <v>202</v>
      </c>
      <c r="L134" s="38"/>
      <c r="M134" s="201" t="s">
        <v>1</v>
      </c>
      <c r="N134" s="202" t="s">
        <v>42</v>
      </c>
      <c r="O134" s="74"/>
      <c r="P134" s="203">
        <f>O134*H134</f>
        <v>0</v>
      </c>
      <c r="Q134" s="203">
        <v>0.10362</v>
      </c>
      <c r="R134" s="203">
        <f>Q134*H134</f>
        <v>13.88508</v>
      </c>
      <c r="S134" s="203">
        <v>0</v>
      </c>
      <c r="T134" s="204">
        <f>S134*H134</f>
        <v>0</v>
      </c>
      <c r="AR134" s="12" t="s">
        <v>120</v>
      </c>
      <c r="AT134" s="12" t="s">
        <v>116</v>
      </c>
      <c r="AU134" s="12" t="s">
        <v>77</v>
      </c>
      <c r="AY134" s="12" t="s">
        <v>114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2" t="s">
        <v>21</v>
      </c>
      <c r="BK134" s="205">
        <f>ROUND(I134*H134,2)</f>
        <v>0</v>
      </c>
      <c r="BL134" s="12" t="s">
        <v>120</v>
      </c>
      <c r="BM134" s="12" t="s">
        <v>293</v>
      </c>
    </row>
    <row r="135" s="1" customFormat="1" ht="14.4" customHeight="1">
      <c r="B135" s="33"/>
      <c r="C135" s="206" t="s">
        <v>294</v>
      </c>
      <c r="D135" s="206" t="s">
        <v>181</v>
      </c>
      <c r="E135" s="207" t="s">
        <v>295</v>
      </c>
      <c r="F135" s="208" t="s">
        <v>296</v>
      </c>
      <c r="G135" s="209" t="s">
        <v>119</v>
      </c>
      <c r="H135" s="210">
        <v>147.40000000000001</v>
      </c>
      <c r="I135" s="211"/>
      <c r="J135" s="212">
        <f>ROUND(I135*H135,2)</f>
        <v>0</v>
      </c>
      <c r="K135" s="208" t="s">
        <v>202</v>
      </c>
      <c r="L135" s="213"/>
      <c r="M135" s="214" t="s">
        <v>1</v>
      </c>
      <c r="N135" s="215" t="s">
        <v>42</v>
      </c>
      <c r="O135" s="74"/>
      <c r="P135" s="203">
        <f>O135*H135</f>
        <v>0</v>
      </c>
      <c r="Q135" s="203">
        <v>0.11700000000000001</v>
      </c>
      <c r="R135" s="203">
        <f>Q135*H135</f>
        <v>17.245800000000003</v>
      </c>
      <c r="S135" s="203">
        <v>0</v>
      </c>
      <c r="T135" s="204">
        <f>S135*H135</f>
        <v>0</v>
      </c>
      <c r="AR135" s="12" t="s">
        <v>149</v>
      </c>
      <c r="AT135" s="12" t="s">
        <v>181</v>
      </c>
      <c r="AU135" s="12" t="s">
        <v>77</v>
      </c>
      <c r="AY135" s="12" t="s">
        <v>114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2" t="s">
        <v>21</v>
      </c>
      <c r="BK135" s="205">
        <f>ROUND(I135*H135,2)</f>
        <v>0</v>
      </c>
      <c r="BL135" s="12" t="s">
        <v>120</v>
      </c>
      <c r="BM135" s="12" t="s">
        <v>297</v>
      </c>
    </row>
    <row r="136" s="10" customFormat="1" ht="22.8" customHeight="1">
      <c r="B136" s="178"/>
      <c r="C136" s="179"/>
      <c r="D136" s="180" t="s">
        <v>70</v>
      </c>
      <c r="E136" s="192" t="s">
        <v>149</v>
      </c>
      <c r="F136" s="192" t="s">
        <v>298</v>
      </c>
      <c r="G136" s="179"/>
      <c r="H136" s="179"/>
      <c r="I136" s="182"/>
      <c r="J136" s="193">
        <f>BK136</f>
        <v>0</v>
      </c>
      <c r="K136" s="179"/>
      <c r="L136" s="184"/>
      <c r="M136" s="185"/>
      <c r="N136" s="186"/>
      <c r="O136" s="186"/>
      <c r="P136" s="187">
        <f>SUM(P137:P142)</f>
        <v>0</v>
      </c>
      <c r="Q136" s="186"/>
      <c r="R136" s="187">
        <f>SUM(R137:R142)</f>
        <v>1.0478000000000001</v>
      </c>
      <c r="S136" s="186"/>
      <c r="T136" s="188">
        <f>SUM(T137:T142)</f>
        <v>0</v>
      </c>
      <c r="AR136" s="189" t="s">
        <v>21</v>
      </c>
      <c r="AT136" s="190" t="s">
        <v>70</v>
      </c>
      <c r="AU136" s="190" t="s">
        <v>21</v>
      </c>
      <c r="AY136" s="189" t="s">
        <v>114</v>
      </c>
      <c r="BK136" s="191">
        <f>SUM(BK137:BK142)</f>
        <v>0</v>
      </c>
    </row>
    <row r="137" s="1" customFormat="1" ht="14.4" customHeight="1">
      <c r="B137" s="33"/>
      <c r="C137" s="194" t="s">
        <v>299</v>
      </c>
      <c r="D137" s="194" t="s">
        <v>116</v>
      </c>
      <c r="E137" s="195" t="s">
        <v>300</v>
      </c>
      <c r="F137" s="196" t="s">
        <v>301</v>
      </c>
      <c r="G137" s="197" t="s">
        <v>133</v>
      </c>
      <c r="H137" s="198">
        <v>1</v>
      </c>
      <c r="I137" s="199"/>
      <c r="J137" s="200">
        <f>ROUND(I137*H137,2)</f>
        <v>0</v>
      </c>
      <c r="K137" s="196" t="s">
        <v>125</v>
      </c>
      <c r="L137" s="38"/>
      <c r="M137" s="201" t="s">
        <v>1</v>
      </c>
      <c r="N137" s="202" t="s">
        <v>42</v>
      </c>
      <c r="O137" s="74"/>
      <c r="P137" s="203">
        <f>O137*H137</f>
        <v>0</v>
      </c>
      <c r="Q137" s="203">
        <v>0.0014</v>
      </c>
      <c r="R137" s="203">
        <f>Q137*H137</f>
        <v>0.0014</v>
      </c>
      <c r="S137" s="203">
        <v>0</v>
      </c>
      <c r="T137" s="204">
        <f>S137*H137</f>
        <v>0</v>
      </c>
      <c r="AR137" s="12" t="s">
        <v>120</v>
      </c>
      <c r="AT137" s="12" t="s">
        <v>116</v>
      </c>
      <c r="AU137" s="12" t="s">
        <v>77</v>
      </c>
      <c r="AY137" s="12" t="s">
        <v>114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2" t="s">
        <v>21</v>
      </c>
      <c r="BK137" s="205">
        <f>ROUND(I137*H137,2)</f>
        <v>0</v>
      </c>
      <c r="BL137" s="12" t="s">
        <v>120</v>
      </c>
      <c r="BM137" s="12" t="s">
        <v>302</v>
      </c>
    </row>
    <row r="138" s="1" customFormat="1" ht="14.4" customHeight="1">
      <c r="B138" s="33"/>
      <c r="C138" s="194" t="s">
        <v>303</v>
      </c>
      <c r="D138" s="194" t="s">
        <v>116</v>
      </c>
      <c r="E138" s="195" t="s">
        <v>304</v>
      </c>
      <c r="F138" s="196" t="s">
        <v>305</v>
      </c>
      <c r="G138" s="197" t="s">
        <v>133</v>
      </c>
      <c r="H138" s="198">
        <v>2</v>
      </c>
      <c r="I138" s="199"/>
      <c r="J138" s="200">
        <f>ROUND(I138*H138,2)</f>
        <v>0</v>
      </c>
      <c r="K138" s="196" t="s">
        <v>1</v>
      </c>
      <c r="L138" s="38"/>
      <c r="M138" s="201" t="s">
        <v>1</v>
      </c>
      <c r="N138" s="202" t="s">
        <v>42</v>
      </c>
      <c r="O138" s="74"/>
      <c r="P138" s="203">
        <f>O138*H138</f>
        <v>0</v>
      </c>
      <c r="Q138" s="203">
        <v>0.0014</v>
      </c>
      <c r="R138" s="203">
        <f>Q138*H138</f>
        <v>0.0028</v>
      </c>
      <c r="S138" s="203">
        <v>0</v>
      </c>
      <c r="T138" s="204">
        <f>S138*H138</f>
        <v>0</v>
      </c>
      <c r="AR138" s="12" t="s">
        <v>120</v>
      </c>
      <c r="AT138" s="12" t="s">
        <v>116</v>
      </c>
      <c r="AU138" s="12" t="s">
        <v>77</v>
      </c>
      <c r="AY138" s="12" t="s">
        <v>114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2" t="s">
        <v>21</v>
      </c>
      <c r="BK138" s="205">
        <f>ROUND(I138*H138,2)</f>
        <v>0</v>
      </c>
      <c r="BL138" s="12" t="s">
        <v>120</v>
      </c>
      <c r="BM138" s="12" t="s">
        <v>306</v>
      </c>
    </row>
    <row r="139" s="1" customFormat="1" ht="14.4" customHeight="1">
      <c r="B139" s="33"/>
      <c r="C139" s="194" t="s">
        <v>307</v>
      </c>
      <c r="D139" s="194" t="s">
        <v>116</v>
      </c>
      <c r="E139" s="195" t="s">
        <v>308</v>
      </c>
      <c r="F139" s="196" t="s">
        <v>309</v>
      </c>
      <c r="G139" s="197" t="s">
        <v>133</v>
      </c>
      <c r="H139" s="198">
        <v>58</v>
      </c>
      <c r="I139" s="199"/>
      <c r="J139" s="200">
        <f>ROUND(I139*H139,2)</f>
        <v>0</v>
      </c>
      <c r="K139" s="196" t="s">
        <v>125</v>
      </c>
      <c r="L139" s="38"/>
      <c r="M139" s="201" t="s">
        <v>1</v>
      </c>
      <c r="N139" s="202" t="s">
        <v>42</v>
      </c>
      <c r="O139" s="74"/>
      <c r="P139" s="203">
        <f>O139*H139</f>
        <v>0</v>
      </c>
      <c r="Q139" s="203">
        <v>0.0024099999999999998</v>
      </c>
      <c r="R139" s="203">
        <f>Q139*H139</f>
        <v>0.13977999999999999</v>
      </c>
      <c r="S139" s="203">
        <v>0</v>
      </c>
      <c r="T139" s="204">
        <f>S139*H139</f>
        <v>0</v>
      </c>
      <c r="AR139" s="12" t="s">
        <v>120</v>
      </c>
      <c r="AT139" s="12" t="s">
        <v>116</v>
      </c>
      <c r="AU139" s="12" t="s">
        <v>77</v>
      </c>
      <c r="AY139" s="12" t="s">
        <v>114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2" t="s">
        <v>21</v>
      </c>
      <c r="BK139" s="205">
        <f>ROUND(I139*H139,2)</f>
        <v>0</v>
      </c>
      <c r="BL139" s="12" t="s">
        <v>120</v>
      </c>
      <c r="BM139" s="12" t="s">
        <v>310</v>
      </c>
    </row>
    <row r="140" s="1" customFormat="1" ht="14.4" customHeight="1">
      <c r="B140" s="33"/>
      <c r="C140" s="194" t="s">
        <v>311</v>
      </c>
      <c r="D140" s="194" t="s">
        <v>116</v>
      </c>
      <c r="E140" s="195" t="s">
        <v>312</v>
      </c>
      <c r="F140" s="196" t="s">
        <v>313</v>
      </c>
      <c r="G140" s="197" t="s">
        <v>124</v>
      </c>
      <c r="H140" s="198">
        <v>2</v>
      </c>
      <c r="I140" s="199"/>
      <c r="J140" s="200">
        <f>ROUND(I140*H140,2)</f>
        <v>0</v>
      </c>
      <c r="K140" s="196" t="s">
        <v>125</v>
      </c>
      <c r="L140" s="38"/>
      <c r="M140" s="201" t="s">
        <v>1</v>
      </c>
      <c r="N140" s="202" t="s">
        <v>42</v>
      </c>
      <c r="O140" s="74"/>
      <c r="P140" s="203">
        <f>O140*H140</f>
        <v>0</v>
      </c>
      <c r="Q140" s="203">
        <v>0.36191000000000001</v>
      </c>
      <c r="R140" s="203">
        <f>Q140*H140</f>
        <v>0.72382000000000002</v>
      </c>
      <c r="S140" s="203">
        <v>0</v>
      </c>
      <c r="T140" s="204">
        <f>S140*H140</f>
        <v>0</v>
      </c>
      <c r="AR140" s="12" t="s">
        <v>120</v>
      </c>
      <c r="AT140" s="12" t="s">
        <v>116</v>
      </c>
      <c r="AU140" s="12" t="s">
        <v>77</v>
      </c>
      <c r="AY140" s="12" t="s">
        <v>114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2" t="s">
        <v>21</v>
      </c>
      <c r="BK140" s="205">
        <f>ROUND(I140*H140,2)</f>
        <v>0</v>
      </c>
      <c r="BL140" s="12" t="s">
        <v>120</v>
      </c>
      <c r="BM140" s="12" t="s">
        <v>314</v>
      </c>
    </row>
    <row r="141" s="1" customFormat="1" ht="14.4" customHeight="1">
      <c r="B141" s="33"/>
      <c r="C141" s="206" t="s">
        <v>315</v>
      </c>
      <c r="D141" s="206" t="s">
        <v>181</v>
      </c>
      <c r="E141" s="207" t="s">
        <v>316</v>
      </c>
      <c r="F141" s="208" t="s">
        <v>317</v>
      </c>
      <c r="G141" s="209" t="s">
        <v>124</v>
      </c>
      <c r="H141" s="210">
        <v>2</v>
      </c>
      <c r="I141" s="211"/>
      <c r="J141" s="212">
        <f>ROUND(I141*H141,2)</f>
        <v>0</v>
      </c>
      <c r="K141" s="208" t="s">
        <v>1</v>
      </c>
      <c r="L141" s="213"/>
      <c r="M141" s="214" t="s">
        <v>1</v>
      </c>
      <c r="N141" s="215" t="s">
        <v>42</v>
      </c>
      <c r="O141" s="74"/>
      <c r="P141" s="203">
        <f>O141*H141</f>
        <v>0</v>
      </c>
      <c r="Q141" s="203">
        <v>0.086999999999999994</v>
      </c>
      <c r="R141" s="203">
        <f>Q141*H141</f>
        <v>0.17399999999999999</v>
      </c>
      <c r="S141" s="203">
        <v>0</v>
      </c>
      <c r="T141" s="204">
        <f>S141*H141</f>
        <v>0</v>
      </c>
      <c r="AR141" s="12" t="s">
        <v>149</v>
      </c>
      <c r="AT141" s="12" t="s">
        <v>181</v>
      </c>
      <c r="AU141" s="12" t="s">
        <v>77</v>
      </c>
      <c r="AY141" s="12" t="s">
        <v>114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2" t="s">
        <v>21</v>
      </c>
      <c r="BK141" s="205">
        <f>ROUND(I141*H141,2)</f>
        <v>0</v>
      </c>
      <c r="BL141" s="12" t="s">
        <v>120</v>
      </c>
      <c r="BM141" s="12" t="s">
        <v>318</v>
      </c>
    </row>
    <row r="142" s="1" customFormat="1" ht="14.4" customHeight="1">
      <c r="B142" s="33"/>
      <c r="C142" s="206" t="s">
        <v>319</v>
      </c>
      <c r="D142" s="206" t="s">
        <v>181</v>
      </c>
      <c r="E142" s="207" t="s">
        <v>320</v>
      </c>
      <c r="F142" s="208" t="s">
        <v>321</v>
      </c>
      <c r="G142" s="209" t="s">
        <v>124</v>
      </c>
      <c r="H142" s="210">
        <v>2</v>
      </c>
      <c r="I142" s="211"/>
      <c r="J142" s="212">
        <f>ROUND(I142*H142,2)</f>
        <v>0</v>
      </c>
      <c r="K142" s="208" t="s">
        <v>125</v>
      </c>
      <c r="L142" s="213"/>
      <c r="M142" s="214" t="s">
        <v>1</v>
      </c>
      <c r="N142" s="215" t="s">
        <v>42</v>
      </c>
      <c r="O142" s="74"/>
      <c r="P142" s="203">
        <f>O142*H142</f>
        <v>0</v>
      </c>
      <c r="Q142" s="203">
        <v>0.0030000000000000001</v>
      </c>
      <c r="R142" s="203">
        <f>Q142*H142</f>
        <v>0.0060000000000000001</v>
      </c>
      <c r="S142" s="203">
        <v>0</v>
      </c>
      <c r="T142" s="204">
        <f>S142*H142</f>
        <v>0</v>
      </c>
      <c r="AR142" s="12" t="s">
        <v>149</v>
      </c>
      <c r="AT142" s="12" t="s">
        <v>181</v>
      </c>
      <c r="AU142" s="12" t="s">
        <v>77</v>
      </c>
      <c r="AY142" s="12" t="s">
        <v>114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2" t="s">
        <v>21</v>
      </c>
      <c r="BK142" s="205">
        <f>ROUND(I142*H142,2)</f>
        <v>0</v>
      </c>
      <c r="BL142" s="12" t="s">
        <v>120</v>
      </c>
      <c r="BM142" s="12" t="s">
        <v>322</v>
      </c>
    </row>
    <row r="143" s="10" customFormat="1" ht="22.8" customHeight="1">
      <c r="B143" s="178"/>
      <c r="C143" s="179"/>
      <c r="D143" s="180" t="s">
        <v>70</v>
      </c>
      <c r="E143" s="192" t="s">
        <v>153</v>
      </c>
      <c r="F143" s="192" t="s">
        <v>323</v>
      </c>
      <c r="G143" s="179"/>
      <c r="H143" s="179"/>
      <c r="I143" s="182"/>
      <c r="J143" s="193">
        <f>BK143</f>
        <v>0</v>
      </c>
      <c r="K143" s="179"/>
      <c r="L143" s="184"/>
      <c r="M143" s="185"/>
      <c r="N143" s="186"/>
      <c r="O143" s="186"/>
      <c r="P143" s="187">
        <f>SUM(P144:P152)</f>
        <v>0</v>
      </c>
      <c r="Q143" s="186"/>
      <c r="R143" s="187">
        <f>SUM(R144:R152)</f>
        <v>35.183163999999998</v>
      </c>
      <c r="S143" s="186"/>
      <c r="T143" s="188">
        <f>SUM(T144:T152)</f>
        <v>5.5594000000000001</v>
      </c>
      <c r="AR143" s="189" t="s">
        <v>21</v>
      </c>
      <c r="AT143" s="190" t="s">
        <v>70</v>
      </c>
      <c r="AU143" s="190" t="s">
        <v>21</v>
      </c>
      <c r="AY143" s="189" t="s">
        <v>114</v>
      </c>
      <c r="BK143" s="191">
        <f>SUM(BK144:BK152)</f>
        <v>0</v>
      </c>
    </row>
    <row r="144" s="1" customFormat="1" ht="14.4" customHeight="1">
      <c r="B144" s="33"/>
      <c r="C144" s="194" t="s">
        <v>324</v>
      </c>
      <c r="D144" s="194" t="s">
        <v>116</v>
      </c>
      <c r="E144" s="195" t="s">
        <v>325</v>
      </c>
      <c r="F144" s="196" t="s">
        <v>326</v>
      </c>
      <c r="G144" s="197" t="s">
        <v>133</v>
      </c>
      <c r="H144" s="198">
        <v>24</v>
      </c>
      <c r="I144" s="199"/>
      <c r="J144" s="200">
        <f>ROUND(I144*H144,2)</f>
        <v>0</v>
      </c>
      <c r="K144" s="196" t="s">
        <v>218</v>
      </c>
      <c r="L144" s="38"/>
      <c r="M144" s="201" t="s">
        <v>1</v>
      </c>
      <c r="N144" s="202" t="s">
        <v>42</v>
      </c>
      <c r="O144" s="74"/>
      <c r="P144" s="203">
        <f>O144*H144</f>
        <v>0</v>
      </c>
      <c r="Q144" s="203">
        <v>0.16849</v>
      </c>
      <c r="R144" s="203">
        <f>Q144*H144</f>
        <v>4.0437599999999998</v>
      </c>
      <c r="S144" s="203">
        <v>0</v>
      </c>
      <c r="T144" s="204">
        <f>S144*H144</f>
        <v>0</v>
      </c>
      <c r="AR144" s="12" t="s">
        <v>120</v>
      </c>
      <c r="AT144" s="12" t="s">
        <v>116</v>
      </c>
      <c r="AU144" s="12" t="s">
        <v>77</v>
      </c>
      <c r="AY144" s="12" t="s">
        <v>114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2" t="s">
        <v>21</v>
      </c>
      <c r="BK144" s="205">
        <f>ROUND(I144*H144,2)</f>
        <v>0</v>
      </c>
      <c r="BL144" s="12" t="s">
        <v>120</v>
      </c>
      <c r="BM144" s="12" t="s">
        <v>327</v>
      </c>
    </row>
    <row r="145" s="1" customFormat="1" ht="14.4" customHeight="1">
      <c r="B145" s="33"/>
      <c r="C145" s="206" t="s">
        <v>328</v>
      </c>
      <c r="D145" s="206" t="s">
        <v>181</v>
      </c>
      <c r="E145" s="207" t="s">
        <v>329</v>
      </c>
      <c r="F145" s="208" t="s">
        <v>330</v>
      </c>
      <c r="G145" s="209" t="s">
        <v>124</v>
      </c>
      <c r="H145" s="210">
        <v>27.600000000000001</v>
      </c>
      <c r="I145" s="211"/>
      <c r="J145" s="212">
        <f>ROUND(I145*H145,2)</f>
        <v>0</v>
      </c>
      <c r="K145" s="208" t="s">
        <v>218</v>
      </c>
      <c r="L145" s="213"/>
      <c r="M145" s="214" t="s">
        <v>1</v>
      </c>
      <c r="N145" s="215" t="s">
        <v>42</v>
      </c>
      <c r="O145" s="74"/>
      <c r="P145" s="203">
        <f>O145*H145</f>
        <v>0</v>
      </c>
      <c r="Q145" s="203">
        <v>0.051499999999999997</v>
      </c>
      <c r="R145" s="203">
        <f>Q145*H145</f>
        <v>1.4214</v>
      </c>
      <c r="S145" s="203">
        <v>0</v>
      </c>
      <c r="T145" s="204">
        <f>S145*H145</f>
        <v>0</v>
      </c>
      <c r="AR145" s="12" t="s">
        <v>149</v>
      </c>
      <c r="AT145" s="12" t="s">
        <v>181</v>
      </c>
      <c r="AU145" s="12" t="s">
        <v>77</v>
      </c>
      <c r="AY145" s="12" t="s">
        <v>114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2" t="s">
        <v>21</v>
      </c>
      <c r="BK145" s="205">
        <f>ROUND(I145*H145,2)</f>
        <v>0</v>
      </c>
      <c r="BL145" s="12" t="s">
        <v>120</v>
      </c>
      <c r="BM145" s="12" t="s">
        <v>331</v>
      </c>
    </row>
    <row r="146" s="1" customFormat="1" ht="14.4" customHeight="1">
      <c r="B146" s="33"/>
      <c r="C146" s="194" t="s">
        <v>332</v>
      </c>
      <c r="D146" s="194" t="s">
        <v>116</v>
      </c>
      <c r="E146" s="195" t="s">
        <v>333</v>
      </c>
      <c r="F146" s="196" t="s">
        <v>334</v>
      </c>
      <c r="G146" s="197" t="s">
        <v>124</v>
      </c>
      <c r="H146" s="198">
        <v>201</v>
      </c>
      <c r="I146" s="199"/>
      <c r="J146" s="200">
        <f>ROUND(I146*H146,2)</f>
        <v>0</v>
      </c>
      <c r="K146" s="196" t="s">
        <v>218</v>
      </c>
      <c r="L146" s="38"/>
      <c r="M146" s="201" t="s">
        <v>1</v>
      </c>
      <c r="N146" s="202" t="s">
        <v>42</v>
      </c>
      <c r="O146" s="74"/>
      <c r="P146" s="203">
        <f>O146*H146</f>
        <v>0</v>
      </c>
      <c r="Q146" s="203">
        <v>0.11808</v>
      </c>
      <c r="R146" s="203">
        <f>Q146*H146</f>
        <v>23.734080000000002</v>
      </c>
      <c r="S146" s="203">
        <v>0</v>
      </c>
      <c r="T146" s="204">
        <f>S146*H146</f>
        <v>0</v>
      </c>
      <c r="AR146" s="12" t="s">
        <v>120</v>
      </c>
      <c r="AT146" s="12" t="s">
        <v>116</v>
      </c>
      <c r="AU146" s="12" t="s">
        <v>77</v>
      </c>
      <c r="AY146" s="12" t="s">
        <v>114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2" t="s">
        <v>21</v>
      </c>
      <c r="BK146" s="205">
        <f>ROUND(I146*H146,2)</f>
        <v>0</v>
      </c>
      <c r="BL146" s="12" t="s">
        <v>120</v>
      </c>
      <c r="BM146" s="12" t="s">
        <v>335</v>
      </c>
    </row>
    <row r="147" s="1" customFormat="1" ht="14.4" customHeight="1">
      <c r="B147" s="33"/>
      <c r="C147" s="206" t="s">
        <v>336</v>
      </c>
      <c r="D147" s="206" t="s">
        <v>181</v>
      </c>
      <c r="E147" s="207" t="s">
        <v>337</v>
      </c>
      <c r="F147" s="208" t="s">
        <v>338</v>
      </c>
      <c r="G147" s="209" t="s">
        <v>124</v>
      </c>
      <c r="H147" s="210">
        <v>221.09999999999999</v>
      </c>
      <c r="I147" s="211"/>
      <c r="J147" s="212">
        <f>ROUND(I147*H147,2)</f>
        <v>0</v>
      </c>
      <c r="K147" s="208" t="s">
        <v>218</v>
      </c>
      <c r="L147" s="213"/>
      <c r="M147" s="214" t="s">
        <v>1</v>
      </c>
      <c r="N147" s="215" t="s">
        <v>42</v>
      </c>
      <c r="O147" s="74"/>
      <c r="P147" s="203">
        <f>O147*H147</f>
        <v>0</v>
      </c>
      <c r="Q147" s="203">
        <v>0.014</v>
      </c>
      <c r="R147" s="203">
        <f>Q147*H147</f>
        <v>3.0954000000000002</v>
      </c>
      <c r="S147" s="203">
        <v>0</v>
      </c>
      <c r="T147" s="204">
        <f>S147*H147</f>
        <v>0</v>
      </c>
      <c r="AR147" s="12" t="s">
        <v>149</v>
      </c>
      <c r="AT147" s="12" t="s">
        <v>181</v>
      </c>
      <c r="AU147" s="12" t="s">
        <v>77</v>
      </c>
      <c r="AY147" s="12" t="s">
        <v>114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2" t="s">
        <v>21</v>
      </c>
      <c r="BK147" s="205">
        <f>ROUND(I147*H147,2)</f>
        <v>0</v>
      </c>
      <c r="BL147" s="12" t="s">
        <v>120</v>
      </c>
      <c r="BM147" s="12" t="s">
        <v>339</v>
      </c>
    </row>
    <row r="148" s="1" customFormat="1" ht="14.4" customHeight="1">
      <c r="B148" s="33"/>
      <c r="C148" s="194" t="s">
        <v>340</v>
      </c>
      <c r="D148" s="194" t="s">
        <v>116</v>
      </c>
      <c r="E148" s="195" t="s">
        <v>341</v>
      </c>
      <c r="F148" s="196" t="s">
        <v>342</v>
      </c>
      <c r="G148" s="197" t="s">
        <v>133</v>
      </c>
      <c r="H148" s="198">
        <v>11</v>
      </c>
      <c r="I148" s="199"/>
      <c r="J148" s="200">
        <f>ROUND(I148*H148,2)</f>
        <v>0</v>
      </c>
      <c r="K148" s="196" t="s">
        <v>125</v>
      </c>
      <c r="L148" s="38"/>
      <c r="M148" s="201" t="s">
        <v>1</v>
      </c>
      <c r="N148" s="202" t="s">
        <v>42</v>
      </c>
      <c r="O148" s="74"/>
      <c r="P148" s="203">
        <f>O148*H148</f>
        <v>0</v>
      </c>
      <c r="Q148" s="203">
        <v>0.24468000000000001</v>
      </c>
      <c r="R148" s="203">
        <f>Q148*H148</f>
        <v>2.6914800000000003</v>
      </c>
      <c r="S148" s="203">
        <v>0</v>
      </c>
      <c r="T148" s="204">
        <f>S148*H148</f>
        <v>0</v>
      </c>
      <c r="AR148" s="12" t="s">
        <v>120</v>
      </c>
      <c r="AT148" s="12" t="s">
        <v>116</v>
      </c>
      <c r="AU148" s="12" t="s">
        <v>77</v>
      </c>
      <c r="AY148" s="12" t="s">
        <v>114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2" t="s">
        <v>21</v>
      </c>
      <c r="BK148" s="205">
        <f>ROUND(I148*H148,2)</f>
        <v>0</v>
      </c>
      <c r="BL148" s="12" t="s">
        <v>120</v>
      </c>
      <c r="BM148" s="12" t="s">
        <v>343</v>
      </c>
    </row>
    <row r="149" s="1" customFormat="1" ht="14.4" customHeight="1">
      <c r="B149" s="33"/>
      <c r="C149" s="194" t="s">
        <v>344</v>
      </c>
      <c r="D149" s="194" t="s">
        <v>116</v>
      </c>
      <c r="E149" s="195" t="s">
        <v>345</v>
      </c>
      <c r="F149" s="196" t="s">
        <v>346</v>
      </c>
      <c r="G149" s="197" t="s">
        <v>124</v>
      </c>
      <c r="H149" s="198">
        <v>1</v>
      </c>
      <c r="I149" s="199"/>
      <c r="J149" s="200">
        <f>ROUND(I149*H149,2)</f>
        <v>0</v>
      </c>
      <c r="K149" s="196" t="s">
        <v>125</v>
      </c>
      <c r="L149" s="38"/>
      <c r="M149" s="201" t="s">
        <v>1</v>
      </c>
      <c r="N149" s="202" t="s">
        <v>42</v>
      </c>
      <c r="O149" s="74"/>
      <c r="P149" s="203">
        <f>O149*H149</f>
        <v>0</v>
      </c>
      <c r="Q149" s="203">
        <v>0.19503999999999999</v>
      </c>
      <c r="R149" s="203">
        <f>Q149*H149</f>
        <v>0.19503999999999999</v>
      </c>
      <c r="S149" s="203">
        <v>0</v>
      </c>
      <c r="T149" s="204">
        <f>S149*H149</f>
        <v>0</v>
      </c>
      <c r="AR149" s="12" t="s">
        <v>120</v>
      </c>
      <c r="AT149" s="12" t="s">
        <v>116</v>
      </c>
      <c r="AU149" s="12" t="s">
        <v>77</v>
      </c>
      <c r="AY149" s="12" t="s">
        <v>114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2" t="s">
        <v>21</v>
      </c>
      <c r="BK149" s="205">
        <f>ROUND(I149*H149,2)</f>
        <v>0</v>
      </c>
      <c r="BL149" s="12" t="s">
        <v>120</v>
      </c>
      <c r="BM149" s="12" t="s">
        <v>347</v>
      </c>
    </row>
    <row r="150" s="1" customFormat="1" ht="14.4" customHeight="1">
      <c r="B150" s="33"/>
      <c r="C150" s="194" t="s">
        <v>348</v>
      </c>
      <c r="D150" s="194" t="s">
        <v>116</v>
      </c>
      <c r="E150" s="195" t="s">
        <v>349</v>
      </c>
      <c r="F150" s="196" t="s">
        <v>350</v>
      </c>
      <c r="G150" s="197" t="s">
        <v>119</v>
      </c>
      <c r="H150" s="198">
        <v>268</v>
      </c>
      <c r="I150" s="199"/>
      <c r="J150" s="200">
        <f>ROUND(I150*H150,2)</f>
        <v>0</v>
      </c>
      <c r="K150" s="196" t="s">
        <v>125</v>
      </c>
      <c r="L150" s="38"/>
      <c r="M150" s="201" t="s">
        <v>1</v>
      </c>
      <c r="N150" s="202" t="s">
        <v>42</v>
      </c>
      <c r="O150" s="74"/>
      <c r="P150" s="203">
        <f>O150*H150</f>
        <v>0</v>
      </c>
      <c r="Q150" s="203">
        <v>0</v>
      </c>
      <c r="R150" s="203">
        <f>Q150*H150</f>
        <v>0</v>
      </c>
      <c r="S150" s="203">
        <v>0.02</v>
      </c>
      <c r="T150" s="204">
        <f>S150*H150</f>
        <v>5.3600000000000003</v>
      </c>
      <c r="AR150" s="12" t="s">
        <v>120</v>
      </c>
      <c r="AT150" s="12" t="s">
        <v>116</v>
      </c>
      <c r="AU150" s="12" t="s">
        <v>77</v>
      </c>
      <c r="AY150" s="12" t="s">
        <v>114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2" t="s">
        <v>21</v>
      </c>
      <c r="BK150" s="205">
        <f>ROUND(I150*H150,2)</f>
        <v>0</v>
      </c>
      <c r="BL150" s="12" t="s">
        <v>120</v>
      </c>
      <c r="BM150" s="12" t="s">
        <v>351</v>
      </c>
    </row>
    <row r="151" s="1" customFormat="1" ht="14.4" customHeight="1">
      <c r="B151" s="33"/>
      <c r="C151" s="194" t="s">
        <v>352</v>
      </c>
      <c r="D151" s="194" t="s">
        <v>116</v>
      </c>
      <c r="E151" s="195" t="s">
        <v>353</v>
      </c>
      <c r="F151" s="196" t="s">
        <v>354</v>
      </c>
      <c r="G151" s="197" t="s">
        <v>124</v>
      </c>
      <c r="H151" s="198">
        <v>1</v>
      </c>
      <c r="I151" s="199"/>
      <c r="J151" s="200">
        <f>ROUND(I151*H151,2)</f>
        <v>0</v>
      </c>
      <c r="K151" s="196" t="s">
        <v>202</v>
      </c>
      <c r="L151" s="38"/>
      <c r="M151" s="201" t="s">
        <v>1</v>
      </c>
      <c r="N151" s="202" t="s">
        <v>42</v>
      </c>
      <c r="O151" s="74"/>
      <c r="P151" s="203">
        <f>O151*H151</f>
        <v>0</v>
      </c>
      <c r="Q151" s="203">
        <v>0</v>
      </c>
      <c r="R151" s="203">
        <f>Q151*H151</f>
        <v>0</v>
      </c>
      <c r="S151" s="203">
        <v>0.104</v>
      </c>
      <c r="T151" s="204">
        <f>S151*H151</f>
        <v>0.104</v>
      </c>
      <c r="AR151" s="12" t="s">
        <v>120</v>
      </c>
      <c r="AT151" s="12" t="s">
        <v>116</v>
      </c>
      <c r="AU151" s="12" t="s">
        <v>77</v>
      </c>
      <c r="AY151" s="12" t="s">
        <v>114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2" t="s">
        <v>21</v>
      </c>
      <c r="BK151" s="205">
        <f>ROUND(I151*H151,2)</f>
        <v>0</v>
      </c>
      <c r="BL151" s="12" t="s">
        <v>120</v>
      </c>
      <c r="BM151" s="12" t="s">
        <v>355</v>
      </c>
    </row>
    <row r="152" s="1" customFormat="1" ht="14.4" customHeight="1">
      <c r="B152" s="33"/>
      <c r="C152" s="194" t="s">
        <v>356</v>
      </c>
      <c r="D152" s="194" t="s">
        <v>116</v>
      </c>
      <c r="E152" s="195" t="s">
        <v>357</v>
      </c>
      <c r="F152" s="196" t="s">
        <v>358</v>
      </c>
      <c r="G152" s="197" t="s">
        <v>133</v>
      </c>
      <c r="H152" s="198">
        <v>0.59999999999999998</v>
      </c>
      <c r="I152" s="199"/>
      <c r="J152" s="200">
        <f>ROUND(I152*H152,2)</f>
        <v>0</v>
      </c>
      <c r="K152" s="196" t="s">
        <v>125</v>
      </c>
      <c r="L152" s="38"/>
      <c r="M152" s="201" t="s">
        <v>1</v>
      </c>
      <c r="N152" s="202" t="s">
        <v>42</v>
      </c>
      <c r="O152" s="74"/>
      <c r="P152" s="203">
        <f>O152*H152</f>
        <v>0</v>
      </c>
      <c r="Q152" s="203">
        <v>0.0033400000000000001</v>
      </c>
      <c r="R152" s="203">
        <f>Q152*H152</f>
        <v>0.0020040000000000001</v>
      </c>
      <c r="S152" s="203">
        <v>0.159</v>
      </c>
      <c r="T152" s="204">
        <f>S152*H152</f>
        <v>0.095399999999999999</v>
      </c>
      <c r="AR152" s="12" t="s">
        <v>120</v>
      </c>
      <c r="AT152" s="12" t="s">
        <v>116</v>
      </c>
      <c r="AU152" s="12" t="s">
        <v>77</v>
      </c>
      <c r="AY152" s="12" t="s">
        <v>114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2" t="s">
        <v>21</v>
      </c>
      <c r="BK152" s="205">
        <f>ROUND(I152*H152,2)</f>
        <v>0</v>
      </c>
      <c r="BL152" s="12" t="s">
        <v>120</v>
      </c>
      <c r="BM152" s="12" t="s">
        <v>359</v>
      </c>
    </row>
    <row r="153" s="10" customFormat="1" ht="22.8" customHeight="1">
      <c r="B153" s="178"/>
      <c r="C153" s="179"/>
      <c r="D153" s="180" t="s">
        <v>70</v>
      </c>
      <c r="E153" s="192" t="s">
        <v>360</v>
      </c>
      <c r="F153" s="192" t="s">
        <v>361</v>
      </c>
      <c r="G153" s="179"/>
      <c r="H153" s="179"/>
      <c r="I153" s="182"/>
      <c r="J153" s="193">
        <f>BK153</f>
        <v>0</v>
      </c>
      <c r="K153" s="179"/>
      <c r="L153" s="184"/>
      <c r="M153" s="185"/>
      <c r="N153" s="186"/>
      <c r="O153" s="186"/>
      <c r="P153" s="187">
        <f>SUM(P154:P157)</f>
        <v>0</v>
      </c>
      <c r="Q153" s="186"/>
      <c r="R153" s="187">
        <f>SUM(R154:R157)</f>
        <v>0</v>
      </c>
      <c r="S153" s="186"/>
      <c r="T153" s="188">
        <f>SUM(T154:T157)</f>
        <v>0</v>
      </c>
      <c r="AR153" s="189" t="s">
        <v>21</v>
      </c>
      <c r="AT153" s="190" t="s">
        <v>70</v>
      </c>
      <c r="AU153" s="190" t="s">
        <v>21</v>
      </c>
      <c r="AY153" s="189" t="s">
        <v>114</v>
      </c>
      <c r="BK153" s="191">
        <f>SUM(BK154:BK157)</f>
        <v>0</v>
      </c>
    </row>
    <row r="154" s="1" customFormat="1" ht="14.4" customHeight="1">
      <c r="B154" s="33"/>
      <c r="C154" s="194" t="s">
        <v>362</v>
      </c>
      <c r="D154" s="194" t="s">
        <v>116</v>
      </c>
      <c r="E154" s="195" t="s">
        <v>363</v>
      </c>
      <c r="F154" s="196" t="s">
        <v>364</v>
      </c>
      <c r="G154" s="197" t="s">
        <v>184</v>
      </c>
      <c r="H154" s="198">
        <v>39.808</v>
      </c>
      <c r="I154" s="199"/>
      <c r="J154" s="200">
        <f>ROUND(I154*H154,2)</f>
        <v>0</v>
      </c>
      <c r="K154" s="196" t="s">
        <v>143</v>
      </c>
      <c r="L154" s="38"/>
      <c r="M154" s="201" t="s">
        <v>1</v>
      </c>
      <c r="N154" s="202" t="s">
        <v>42</v>
      </c>
      <c r="O154" s="74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AR154" s="12" t="s">
        <v>120</v>
      </c>
      <c r="AT154" s="12" t="s">
        <v>116</v>
      </c>
      <c r="AU154" s="12" t="s">
        <v>77</v>
      </c>
      <c r="AY154" s="12" t="s">
        <v>114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2" t="s">
        <v>21</v>
      </c>
      <c r="BK154" s="205">
        <f>ROUND(I154*H154,2)</f>
        <v>0</v>
      </c>
      <c r="BL154" s="12" t="s">
        <v>120</v>
      </c>
      <c r="BM154" s="12" t="s">
        <v>365</v>
      </c>
    </row>
    <row r="155" s="1" customFormat="1" ht="14.4" customHeight="1">
      <c r="B155" s="33"/>
      <c r="C155" s="194" t="s">
        <v>366</v>
      </c>
      <c r="D155" s="194" t="s">
        <v>116</v>
      </c>
      <c r="E155" s="195" t="s">
        <v>367</v>
      </c>
      <c r="F155" s="196" t="s">
        <v>368</v>
      </c>
      <c r="G155" s="197" t="s">
        <v>184</v>
      </c>
      <c r="H155" s="198">
        <v>39.808</v>
      </c>
      <c r="I155" s="199"/>
      <c r="J155" s="200">
        <f>ROUND(I155*H155,2)</f>
        <v>0</v>
      </c>
      <c r="K155" s="196" t="s">
        <v>143</v>
      </c>
      <c r="L155" s="38"/>
      <c r="M155" s="201" t="s">
        <v>1</v>
      </c>
      <c r="N155" s="202" t="s">
        <v>42</v>
      </c>
      <c r="O155" s="74"/>
      <c r="P155" s="203">
        <f>O155*H155</f>
        <v>0</v>
      </c>
      <c r="Q155" s="203">
        <v>0</v>
      </c>
      <c r="R155" s="203">
        <f>Q155*H155</f>
        <v>0</v>
      </c>
      <c r="S155" s="203">
        <v>0</v>
      </c>
      <c r="T155" s="204">
        <f>S155*H155</f>
        <v>0</v>
      </c>
      <c r="AR155" s="12" t="s">
        <v>120</v>
      </c>
      <c r="AT155" s="12" t="s">
        <v>116</v>
      </c>
      <c r="AU155" s="12" t="s">
        <v>77</v>
      </c>
      <c r="AY155" s="12" t="s">
        <v>114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2" t="s">
        <v>21</v>
      </c>
      <c r="BK155" s="205">
        <f>ROUND(I155*H155,2)</f>
        <v>0</v>
      </c>
      <c r="BL155" s="12" t="s">
        <v>120</v>
      </c>
      <c r="BM155" s="12" t="s">
        <v>369</v>
      </c>
    </row>
    <row r="156" s="1" customFormat="1" ht="14.4" customHeight="1">
      <c r="B156" s="33"/>
      <c r="C156" s="194" t="s">
        <v>370</v>
      </c>
      <c r="D156" s="194" t="s">
        <v>116</v>
      </c>
      <c r="E156" s="195" t="s">
        <v>371</v>
      </c>
      <c r="F156" s="196" t="s">
        <v>372</v>
      </c>
      <c r="G156" s="197" t="s">
        <v>184</v>
      </c>
      <c r="H156" s="198">
        <v>1194.24</v>
      </c>
      <c r="I156" s="199"/>
      <c r="J156" s="200">
        <f>ROUND(I156*H156,2)</f>
        <v>0</v>
      </c>
      <c r="K156" s="196" t="s">
        <v>125</v>
      </c>
      <c r="L156" s="38"/>
      <c r="M156" s="201" t="s">
        <v>1</v>
      </c>
      <c r="N156" s="202" t="s">
        <v>42</v>
      </c>
      <c r="O156" s="74"/>
      <c r="P156" s="203">
        <f>O156*H156</f>
        <v>0</v>
      </c>
      <c r="Q156" s="203">
        <v>0</v>
      </c>
      <c r="R156" s="203">
        <f>Q156*H156</f>
        <v>0</v>
      </c>
      <c r="S156" s="203">
        <v>0</v>
      </c>
      <c r="T156" s="204">
        <f>S156*H156</f>
        <v>0</v>
      </c>
      <c r="AR156" s="12" t="s">
        <v>120</v>
      </c>
      <c r="AT156" s="12" t="s">
        <v>116</v>
      </c>
      <c r="AU156" s="12" t="s">
        <v>77</v>
      </c>
      <c r="AY156" s="12" t="s">
        <v>114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2" t="s">
        <v>21</v>
      </c>
      <c r="BK156" s="205">
        <f>ROUND(I156*H156,2)</f>
        <v>0</v>
      </c>
      <c r="BL156" s="12" t="s">
        <v>120</v>
      </c>
      <c r="BM156" s="12" t="s">
        <v>373</v>
      </c>
    </row>
    <row r="157" s="1" customFormat="1" ht="14.4" customHeight="1">
      <c r="B157" s="33"/>
      <c r="C157" s="194" t="s">
        <v>374</v>
      </c>
      <c r="D157" s="194" t="s">
        <v>116</v>
      </c>
      <c r="E157" s="195" t="s">
        <v>375</v>
      </c>
      <c r="F157" s="196" t="s">
        <v>376</v>
      </c>
      <c r="G157" s="197" t="s">
        <v>184</v>
      </c>
      <c r="H157" s="198">
        <v>39.808</v>
      </c>
      <c r="I157" s="199"/>
      <c r="J157" s="200">
        <f>ROUND(I157*H157,2)</f>
        <v>0</v>
      </c>
      <c r="K157" s="196" t="s">
        <v>143</v>
      </c>
      <c r="L157" s="38"/>
      <c r="M157" s="201" t="s">
        <v>1</v>
      </c>
      <c r="N157" s="202" t="s">
        <v>42</v>
      </c>
      <c r="O157" s="74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AR157" s="12" t="s">
        <v>120</v>
      </c>
      <c r="AT157" s="12" t="s">
        <v>116</v>
      </c>
      <c r="AU157" s="12" t="s">
        <v>77</v>
      </c>
      <c r="AY157" s="12" t="s">
        <v>114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2" t="s">
        <v>21</v>
      </c>
      <c r="BK157" s="205">
        <f>ROUND(I157*H157,2)</f>
        <v>0</v>
      </c>
      <c r="BL157" s="12" t="s">
        <v>120</v>
      </c>
      <c r="BM157" s="12" t="s">
        <v>377</v>
      </c>
    </row>
    <row r="158" s="10" customFormat="1" ht="22.8" customHeight="1">
      <c r="B158" s="178"/>
      <c r="C158" s="179"/>
      <c r="D158" s="180" t="s">
        <v>70</v>
      </c>
      <c r="E158" s="192" t="s">
        <v>378</v>
      </c>
      <c r="F158" s="192" t="s">
        <v>379</v>
      </c>
      <c r="G158" s="179"/>
      <c r="H158" s="179"/>
      <c r="I158" s="182"/>
      <c r="J158" s="193">
        <f>BK158</f>
        <v>0</v>
      </c>
      <c r="K158" s="179"/>
      <c r="L158" s="184"/>
      <c r="M158" s="185"/>
      <c r="N158" s="186"/>
      <c r="O158" s="186"/>
      <c r="P158" s="187">
        <f>P159</f>
        <v>0</v>
      </c>
      <c r="Q158" s="186"/>
      <c r="R158" s="187">
        <f>R159</f>
        <v>0</v>
      </c>
      <c r="S158" s="186"/>
      <c r="T158" s="188">
        <f>T159</f>
        <v>0</v>
      </c>
      <c r="AR158" s="189" t="s">
        <v>21</v>
      </c>
      <c r="AT158" s="190" t="s">
        <v>70</v>
      </c>
      <c r="AU158" s="190" t="s">
        <v>21</v>
      </c>
      <c r="AY158" s="189" t="s">
        <v>114</v>
      </c>
      <c r="BK158" s="191">
        <f>BK159</f>
        <v>0</v>
      </c>
    </row>
    <row r="159" s="1" customFormat="1" ht="14.4" customHeight="1">
      <c r="B159" s="33"/>
      <c r="C159" s="194" t="s">
        <v>380</v>
      </c>
      <c r="D159" s="194" t="s">
        <v>116</v>
      </c>
      <c r="E159" s="195" t="s">
        <v>381</v>
      </c>
      <c r="F159" s="196" t="s">
        <v>382</v>
      </c>
      <c r="G159" s="197" t="s">
        <v>184</v>
      </c>
      <c r="H159" s="198">
        <v>96.561999999999998</v>
      </c>
      <c r="I159" s="199"/>
      <c r="J159" s="200">
        <f>ROUND(I159*H159,2)</f>
        <v>0</v>
      </c>
      <c r="K159" s="196" t="s">
        <v>218</v>
      </c>
      <c r="L159" s="38"/>
      <c r="M159" s="201" t="s">
        <v>1</v>
      </c>
      <c r="N159" s="202" t="s">
        <v>42</v>
      </c>
      <c r="O159" s="74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AR159" s="12" t="s">
        <v>120</v>
      </c>
      <c r="AT159" s="12" t="s">
        <v>116</v>
      </c>
      <c r="AU159" s="12" t="s">
        <v>77</v>
      </c>
      <c r="AY159" s="12" t="s">
        <v>114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2" t="s">
        <v>21</v>
      </c>
      <c r="BK159" s="205">
        <f>ROUND(I159*H159,2)</f>
        <v>0</v>
      </c>
      <c r="BL159" s="12" t="s">
        <v>120</v>
      </c>
      <c r="BM159" s="12" t="s">
        <v>383</v>
      </c>
    </row>
    <row r="160" s="10" customFormat="1" ht="25.92" customHeight="1">
      <c r="B160" s="178"/>
      <c r="C160" s="179"/>
      <c r="D160" s="180" t="s">
        <v>70</v>
      </c>
      <c r="E160" s="181" t="s">
        <v>384</v>
      </c>
      <c r="F160" s="181" t="s">
        <v>385</v>
      </c>
      <c r="G160" s="179"/>
      <c r="H160" s="179"/>
      <c r="I160" s="182"/>
      <c r="J160" s="183">
        <f>BK160</f>
        <v>0</v>
      </c>
      <c r="K160" s="179"/>
      <c r="L160" s="184"/>
      <c r="M160" s="185"/>
      <c r="N160" s="186"/>
      <c r="O160" s="186"/>
      <c r="P160" s="187">
        <f>P161+P166</f>
        <v>0</v>
      </c>
      <c r="Q160" s="186"/>
      <c r="R160" s="187">
        <f>R161+R166</f>
        <v>0.012590000000000001</v>
      </c>
      <c r="S160" s="186"/>
      <c r="T160" s="188">
        <f>T161+T166</f>
        <v>0.078899999999999998</v>
      </c>
      <c r="AR160" s="189" t="s">
        <v>77</v>
      </c>
      <c r="AT160" s="190" t="s">
        <v>70</v>
      </c>
      <c r="AU160" s="190" t="s">
        <v>71</v>
      </c>
      <c r="AY160" s="189" t="s">
        <v>114</v>
      </c>
      <c r="BK160" s="191">
        <f>BK161+BK166</f>
        <v>0</v>
      </c>
    </row>
    <row r="161" s="10" customFormat="1" ht="22.8" customHeight="1">
      <c r="B161" s="178"/>
      <c r="C161" s="179"/>
      <c r="D161" s="180" t="s">
        <v>70</v>
      </c>
      <c r="E161" s="192" t="s">
        <v>386</v>
      </c>
      <c r="F161" s="192" t="s">
        <v>387</v>
      </c>
      <c r="G161" s="179"/>
      <c r="H161" s="179"/>
      <c r="I161" s="182"/>
      <c r="J161" s="193">
        <f>BK161</f>
        <v>0</v>
      </c>
      <c r="K161" s="179"/>
      <c r="L161" s="184"/>
      <c r="M161" s="185"/>
      <c r="N161" s="186"/>
      <c r="O161" s="186"/>
      <c r="P161" s="187">
        <f>SUM(P162:P165)</f>
        <v>0</v>
      </c>
      <c r="Q161" s="186"/>
      <c r="R161" s="187">
        <f>SUM(R162:R165)</f>
        <v>0.010189999999999999</v>
      </c>
      <c r="S161" s="186"/>
      <c r="T161" s="188">
        <f>SUM(T162:T165)</f>
        <v>0.078899999999999998</v>
      </c>
      <c r="AR161" s="189" t="s">
        <v>77</v>
      </c>
      <c r="AT161" s="190" t="s">
        <v>70</v>
      </c>
      <c r="AU161" s="190" t="s">
        <v>21</v>
      </c>
      <c r="AY161" s="189" t="s">
        <v>114</v>
      </c>
      <c r="BK161" s="191">
        <f>SUM(BK162:BK165)</f>
        <v>0</v>
      </c>
    </row>
    <row r="162" s="1" customFormat="1" ht="14.4" customHeight="1">
      <c r="B162" s="33"/>
      <c r="C162" s="194" t="s">
        <v>388</v>
      </c>
      <c r="D162" s="194" t="s">
        <v>116</v>
      </c>
      <c r="E162" s="195" t="s">
        <v>389</v>
      </c>
      <c r="F162" s="196" t="s">
        <v>390</v>
      </c>
      <c r="G162" s="197" t="s">
        <v>133</v>
      </c>
      <c r="H162" s="198">
        <v>30</v>
      </c>
      <c r="I162" s="199"/>
      <c r="J162" s="200">
        <f>ROUND(I162*H162,2)</f>
        <v>0</v>
      </c>
      <c r="K162" s="196" t="s">
        <v>125</v>
      </c>
      <c r="L162" s="38"/>
      <c r="M162" s="201" t="s">
        <v>1</v>
      </c>
      <c r="N162" s="202" t="s">
        <v>42</v>
      </c>
      <c r="O162" s="74"/>
      <c r="P162" s="203">
        <f>O162*H162</f>
        <v>0</v>
      </c>
      <c r="Q162" s="203">
        <v>0</v>
      </c>
      <c r="R162" s="203">
        <f>Q162*H162</f>
        <v>0</v>
      </c>
      <c r="S162" s="203">
        <v>0.00263</v>
      </c>
      <c r="T162" s="204">
        <f>S162*H162</f>
        <v>0.078899999999999998</v>
      </c>
      <c r="AR162" s="12" t="s">
        <v>180</v>
      </c>
      <c r="AT162" s="12" t="s">
        <v>116</v>
      </c>
      <c r="AU162" s="12" t="s">
        <v>77</v>
      </c>
      <c r="AY162" s="12" t="s">
        <v>114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2" t="s">
        <v>21</v>
      </c>
      <c r="BK162" s="205">
        <f>ROUND(I162*H162,2)</f>
        <v>0</v>
      </c>
      <c r="BL162" s="12" t="s">
        <v>180</v>
      </c>
      <c r="BM162" s="12" t="s">
        <v>391</v>
      </c>
    </row>
    <row r="163" s="1" customFormat="1" ht="14.4" customHeight="1">
      <c r="B163" s="33"/>
      <c r="C163" s="194" t="s">
        <v>392</v>
      </c>
      <c r="D163" s="194" t="s">
        <v>116</v>
      </c>
      <c r="E163" s="195" t="s">
        <v>393</v>
      </c>
      <c r="F163" s="196" t="s">
        <v>394</v>
      </c>
      <c r="G163" s="197" t="s">
        <v>124</v>
      </c>
      <c r="H163" s="198">
        <v>1</v>
      </c>
      <c r="I163" s="199"/>
      <c r="J163" s="200">
        <f>ROUND(I163*H163,2)</f>
        <v>0</v>
      </c>
      <c r="K163" s="196" t="s">
        <v>125</v>
      </c>
      <c r="L163" s="38"/>
      <c r="M163" s="201" t="s">
        <v>1</v>
      </c>
      <c r="N163" s="202" t="s">
        <v>42</v>
      </c>
      <c r="O163" s="74"/>
      <c r="P163" s="203">
        <f>O163*H163</f>
        <v>0</v>
      </c>
      <c r="Q163" s="203">
        <v>0.010189999999999999</v>
      </c>
      <c r="R163" s="203">
        <f>Q163*H163</f>
        <v>0.010189999999999999</v>
      </c>
      <c r="S163" s="203">
        <v>0</v>
      </c>
      <c r="T163" s="204">
        <f>S163*H163</f>
        <v>0</v>
      </c>
      <c r="AR163" s="12" t="s">
        <v>180</v>
      </c>
      <c r="AT163" s="12" t="s">
        <v>116</v>
      </c>
      <c r="AU163" s="12" t="s">
        <v>77</v>
      </c>
      <c r="AY163" s="12" t="s">
        <v>114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2" t="s">
        <v>21</v>
      </c>
      <c r="BK163" s="205">
        <f>ROUND(I163*H163,2)</f>
        <v>0</v>
      </c>
      <c r="BL163" s="12" t="s">
        <v>180</v>
      </c>
      <c r="BM163" s="12" t="s">
        <v>395</v>
      </c>
    </row>
    <row r="164" s="1" customFormat="1" ht="14.4" customHeight="1">
      <c r="B164" s="33"/>
      <c r="C164" s="194" t="s">
        <v>396</v>
      </c>
      <c r="D164" s="194" t="s">
        <v>116</v>
      </c>
      <c r="E164" s="195" t="s">
        <v>397</v>
      </c>
      <c r="F164" s="196" t="s">
        <v>398</v>
      </c>
      <c r="G164" s="197" t="s">
        <v>133</v>
      </c>
      <c r="H164" s="198">
        <v>60</v>
      </c>
      <c r="I164" s="199"/>
      <c r="J164" s="200">
        <f>ROUND(I164*H164,2)</f>
        <v>0</v>
      </c>
      <c r="K164" s="196" t="s">
        <v>1</v>
      </c>
      <c r="L164" s="38"/>
      <c r="M164" s="201" t="s">
        <v>1</v>
      </c>
      <c r="N164" s="202" t="s">
        <v>42</v>
      </c>
      <c r="O164" s="74"/>
      <c r="P164" s="203">
        <f>O164*H164</f>
        <v>0</v>
      </c>
      <c r="Q164" s="203">
        <v>0</v>
      </c>
      <c r="R164" s="203">
        <f>Q164*H164</f>
        <v>0</v>
      </c>
      <c r="S164" s="203">
        <v>0</v>
      </c>
      <c r="T164" s="204">
        <f>S164*H164</f>
        <v>0</v>
      </c>
      <c r="AR164" s="12" t="s">
        <v>180</v>
      </c>
      <c r="AT164" s="12" t="s">
        <v>116</v>
      </c>
      <c r="AU164" s="12" t="s">
        <v>77</v>
      </c>
      <c r="AY164" s="12" t="s">
        <v>114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2" t="s">
        <v>21</v>
      </c>
      <c r="BK164" s="205">
        <f>ROUND(I164*H164,2)</f>
        <v>0</v>
      </c>
      <c r="BL164" s="12" t="s">
        <v>180</v>
      </c>
      <c r="BM164" s="12" t="s">
        <v>399</v>
      </c>
    </row>
    <row r="165" s="1" customFormat="1" ht="14.4" customHeight="1">
      <c r="B165" s="33"/>
      <c r="C165" s="194" t="s">
        <v>400</v>
      </c>
      <c r="D165" s="194" t="s">
        <v>116</v>
      </c>
      <c r="E165" s="195" t="s">
        <v>401</v>
      </c>
      <c r="F165" s="196" t="s">
        <v>402</v>
      </c>
      <c r="G165" s="197" t="s">
        <v>133</v>
      </c>
      <c r="H165" s="198">
        <v>60</v>
      </c>
      <c r="I165" s="199"/>
      <c r="J165" s="200">
        <f>ROUND(I165*H165,2)</f>
        <v>0</v>
      </c>
      <c r="K165" s="196" t="s">
        <v>1</v>
      </c>
      <c r="L165" s="38"/>
      <c r="M165" s="201" t="s">
        <v>1</v>
      </c>
      <c r="N165" s="202" t="s">
        <v>42</v>
      </c>
      <c r="O165" s="74"/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AR165" s="12" t="s">
        <v>180</v>
      </c>
      <c r="AT165" s="12" t="s">
        <v>116</v>
      </c>
      <c r="AU165" s="12" t="s">
        <v>77</v>
      </c>
      <c r="AY165" s="12" t="s">
        <v>114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2" t="s">
        <v>21</v>
      </c>
      <c r="BK165" s="205">
        <f>ROUND(I165*H165,2)</f>
        <v>0</v>
      </c>
      <c r="BL165" s="12" t="s">
        <v>180</v>
      </c>
      <c r="BM165" s="12" t="s">
        <v>403</v>
      </c>
    </row>
    <row r="166" s="10" customFormat="1" ht="22.8" customHeight="1">
      <c r="B166" s="178"/>
      <c r="C166" s="179"/>
      <c r="D166" s="180" t="s">
        <v>70</v>
      </c>
      <c r="E166" s="192" t="s">
        <v>404</v>
      </c>
      <c r="F166" s="192" t="s">
        <v>405</v>
      </c>
      <c r="G166" s="179"/>
      <c r="H166" s="179"/>
      <c r="I166" s="182"/>
      <c r="J166" s="193">
        <f>BK166</f>
        <v>0</v>
      </c>
      <c r="K166" s="179"/>
      <c r="L166" s="184"/>
      <c r="M166" s="185"/>
      <c r="N166" s="186"/>
      <c r="O166" s="186"/>
      <c r="P166" s="187">
        <f>SUM(P167:P169)</f>
        <v>0</v>
      </c>
      <c r="Q166" s="186"/>
      <c r="R166" s="187">
        <f>SUM(R167:R169)</f>
        <v>0.0024000000000000002</v>
      </c>
      <c r="S166" s="186"/>
      <c r="T166" s="188">
        <f>SUM(T167:T169)</f>
        <v>0</v>
      </c>
      <c r="AR166" s="189" t="s">
        <v>77</v>
      </c>
      <c r="AT166" s="190" t="s">
        <v>70</v>
      </c>
      <c r="AU166" s="190" t="s">
        <v>21</v>
      </c>
      <c r="AY166" s="189" t="s">
        <v>114</v>
      </c>
      <c r="BK166" s="191">
        <f>SUM(BK167:BK169)</f>
        <v>0</v>
      </c>
    </row>
    <row r="167" s="1" customFormat="1" ht="14.4" customHeight="1">
      <c r="B167" s="33"/>
      <c r="C167" s="194" t="s">
        <v>406</v>
      </c>
      <c r="D167" s="194" t="s">
        <v>116</v>
      </c>
      <c r="E167" s="195" t="s">
        <v>407</v>
      </c>
      <c r="F167" s="196" t="s">
        <v>408</v>
      </c>
      <c r="G167" s="197" t="s">
        <v>133</v>
      </c>
      <c r="H167" s="198">
        <v>10</v>
      </c>
      <c r="I167" s="199"/>
      <c r="J167" s="200">
        <f>ROUND(I167*H167,2)</f>
        <v>0</v>
      </c>
      <c r="K167" s="196" t="s">
        <v>1</v>
      </c>
      <c r="L167" s="38"/>
      <c r="M167" s="201" t="s">
        <v>1</v>
      </c>
      <c r="N167" s="202" t="s">
        <v>42</v>
      </c>
      <c r="O167" s="74"/>
      <c r="P167" s="203">
        <f>O167*H167</f>
        <v>0</v>
      </c>
      <c r="Q167" s="203">
        <v>0.00024000000000000001</v>
      </c>
      <c r="R167" s="203">
        <f>Q167*H167</f>
        <v>0.0024000000000000002</v>
      </c>
      <c r="S167" s="203">
        <v>0</v>
      </c>
      <c r="T167" s="204">
        <f>S167*H167</f>
        <v>0</v>
      </c>
      <c r="AR167" s="12" t="s">
        <v>180</v>
      </c>
      <c r="AT167" s="12" t="s">
        <v>116</v>
      </c>
      <c r="AU167" s="12" t="s">
        <v>77</v>
      </c>
      <c r="AY167" s="12" t="s">
        <v>114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2" t="s">
        <v>21</v>
      </c>
      <c r="BK167" s="205">
        <f>ROUND(I167*H167,2)</f>
        <v>0</v>
      </c>
      <c r="BL167" s="12" t="s">
        <v>180</v>
      </c>
      <c r="BM167" s="12" t="s">
        <v>409</v>
      </c>
    </row>
    <row r="168" s="1" customFormat="1" ht="14.4" customHeight="1">
      <c r="B168" s="33"/>
      <c r="C168" s="194" t="s">
        <v>410</v>
      </c>
      <c r="D168" s="194" t="s">
        <v>116</v>
      </c>
      <c r="E168" s="195" t="s">
        <v>411</v>
      </c>
      <c r="F168" s="196" t="s">
        <v>412</v>
      </c>
      <c r="G168" s="197" t="s">
        <v>184</v>
      </c>
      <c r="H168" s="198">
        <v>0.002</v>
      </c>
      <c r="I168" s="199"/>
      <c r="J168" s="200">
        <f>ROUND(I168*H168,2)</f>
        <v>0</v>
      </c>
      <c r="K168" s="196" t="s">
        <v>143</v>
      </c>
      <c r="L168" s="38"/>
      <c r="M168" s="201" t="s">
        <v>1</v>
      </c>
      <c r="N168" s="202" t="s">
        <v>42</v>
      </c>
      <c r="O168" s="74"/>
      <c r="P168" s="203">
        <f>O168*H168</f>
        <v>0</v>
      </c>
      <c r="Q168" s="203">
        <v>0</v>
      </c>
      <c r="R168" s="203">
        <f>Q168*H168</f>
        <v>0</v>
      </c>
      <c r="S168" s="203">
        <v>0</v>
      </c>
      <c r="T168" s="204">
        <f>S168*H168</f>
        <v>0</v>
      </c>
      <c r="AR168" s="12" t="s">
        <v>180</v>
      </c>
      <c r="AT168" s="12" t="s">
        <v>116</v>
      </c>
      <c r="AU168" s="12" t="s">
        <v>77</v>
      </c>
      <c r="AY168" s="12" t="s">
        <v>114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2" t="s">
        <v>21</v>
      </c>
      <c r="BK168" s="205">
        <f>ROUND(I168*H168,2)</f>
        <v>0</v>
      </c>
      <c r="BL168" s="12" t="s">
        <v>180</v>
      </c>
      <c r="BM168" s="12" t="s">
        <v>413</v>
      </c>
    </row>
    <row r="169" s="1" customFormat="1" ht="14.4" customHeight="1">
      <c r="B169" s="33"/>
      <c r="C169" s="194" t="s">
        <v>414</v>
      </c>
      <c r="D169" s="194" t="s">
        <v>116</v>
      </c>
      <c r="E169" s="195" t="s">
        <v>415</v>
      </c>
      <c r="F169" s="196" t="s">
        <v>416</v>
      </c>
      <c r="G169" s="197" t="s">
        <v>184</v>
      </c>
      <c r="H169" s="198">
        <v>0.002</v>
      </c>
      <c r="I169" s="199"/>
      <c r="J169" s="200">
        <f>ROUND(I169*H169,2)</f>
        <v>0</v>
      </c>
      <c r="K169" s="196" t="s">
        <v>143</v>
      </c>
      <c r="L169" s="38"/>
      <c r="M169" s="201" t="s">
        <v>1</v>
      </c>
      <c r="N169" s="202" t="s">
        <v>42</v>
      </c>
      <c r="O169" s="74"/>
      <c r="P169" s="203">
        <f>O169*H169</f>
        <v>0</v>
      </c>
      <c r="Q169" s="203">
        <v>0</v>
      </c>
      <c r="R169" s="203">
        <f>Q169*H169</f>
        <v>0</v>
      </c>
      <c r="S169" s="203">
        <v>0</v>
      </c>
      <c r="T169" s="204">
        <f>S169*H169</f>
        <v>0</v>
      </c>
      <c r="AR169" s="12" t="s">
        <v>180</v>
      </c>
      <c r="AT169" s="12" t="s">
        <v>116</v>
      </c>
      <c r="AU169" s="12" t="s">
        <v>77</v>
      </c>
      <c r="AY169" s="12" t="s">
        <v>114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2" t="s">
        <v>21</v>
      </c>
      <c r="BK169" s="205">
        <f>ROUND(I169*H169,2)</f>
        <v>0</v>
      </c>
      <c r="BL169" s="12" t="s">
        <v>180</v>
      </c>
      <c r="BM169" s="12" t="s">
        <v>417</v>
      </c>
    </row>
    <row r="170" s="10" customFormat="1" ht="25.92" customHeight="1">
      <c r="B170" s="178"/>
      <c r="C170" s="179"/>
      <c r="D170" s="180" t="s">
        <v>70</v>
      </c>
      <c r="E170" s="181" t="s">
        <v>418</v>
      </c>
      <c r="F170" s="181" t="s">
        <v>419</v>
      </c>
      <c r="G170" s="179"/>
      <c r="H170" s="179"/>
      <c r="I170" s="182"/>
      <c r="J170" s="183">
        <f>BK170</f>
        <v>0</v>
      </c>
      <c r="K170" s="179"/>
      <c r="L170" s="184"/>
      <c r="M170" s="185"/>
      <c r="N170" s="186"/>
      <c r="O170" s="186"/>
      <c r="P170" s="187">
        <f>P171+P173+P176</f>
        <v>0</v>
      </c>
      <c r="Q170" s="186"/>
      <c r="R170" s="187">
        <f>R171+R173+R176</f>
        <v>0</v>
      </c>
      <c r="S170" s="186"/>
      <c r="T170" s="188">
        <f>T171+T173+T176</f>
        <v>0</v>
      </c>
      <c r="AR170" s="189" t="s">
        <v>135</v>
      </c>
      <c r="AT170" s="190" t="s">
        <v>70</v>
      </c>
      <c r="AU170" s="190" t="s">
        <v>71</v>
      </c>
      <c r="AY170" s="189" t="s">
        <v>114</v>
      </c>
      <c r="BK170" s="191">
        <f>BK171+BK173+BK176</f>
        <v>0</v>
      </c>
    </row>
    <row r="171" s="10" customFormat="1" ht="22.8" customHeight="1">
      <c r="B171" s="178"/>
      <c r="C171" s="179"/>
      <c r="D171" s="180" t="s">
        <v>70</v>
      </c>
      <c r="E171" s="192" t="s">
        <v>420</v>
      </c>
      <c r="F171" s="192" t="s">
        <v>421</v>
      </c>
      <c r="G171" s="179"/>
      <c r="H171" s="179"/>
      <c r="I171" s="182"/>
      <c r="J171" s="193">
        <f>BK171</f>
        <v>0</v>
      </c>
      <c r="K171" s="179"/>
      <c r="L171" s="184"/>
      <c r="M171" s="185"/>
      <c r="N171" s="186"/>
      <c r="O171" s="186"/>
      <c r="P171" s="187">
        <f>P172</f>
        <v>0</v>
      </c>
      <c r="Q171" s="186"/>
      <c r="R171" s="187">
        <f>R172</f>
        <v>0</v>
      </c>
      <c r="S171" s="186"/>
      <c r="T171" s="188">
        <f>T172</f>
        <v>0</v>
      </c>
      <c r="AR171" s="189" t="s">
        <v>135</v>
      </c>
      <c r="AT171" s="190" t="s">
        <v>70</v>
      </c>
      <c r="AU171" s="190" t="s">
        <v>21</v>
      </c>
      <c r="AY171" s="189" t="s">
        <v>114</v>
      </c>
      <c r="BK171" s="191">
        <f>BK172</f>
        <v>0</v>
      </c>
    </row>
    <row r="172" s="1" customFormat="1" ht="14.4" customHeight="1">
      <c r="B172" s="33"/>
      <c r="C172" s="194" t="s">
        <v>422</v>
      </c>
      <c r="D172" s="194" t="s">
        <v>116</v>
      </c>
      <c r="E172" s="195" t="s">
        <v>423</v>
      </c>
      <c r="F172" s="196" t="s">
        <v>424</v>
      </c>
      <c r="G172" s="197" t="s">
        <v>124</v>
      </c>
      <c r="H172" s="198">
        <v>1</v>
      </c>
      <c r="I172" s="199"/>
      <c r="J172" s="200">
        <f>ROUND(I172*H172,2)</f>
        <v>0</v>
      </c>
      <c r="K172" s="196" t="s">
        <v>143</v>
      </c>
      <c r="L172" s="38"/>
      <c r="M172" s="201" t="s">
        <v>1</v>
      </c>
      <c r="N172" s="202" t="s">
        <v>42</v>
      </c>
      <c r="O172" s="74"/>
      <c r="P172" s="203">
        <f>O172*H172</f>
        <v>0</v>
      </c>
      <c r="Q172" s="203">
        <v>0</v>
      </c>
      <c r="R172" s="203">
        <f>Q172*H172</f>
        <v>0</v>
      </c>
      <c r="S172" s="203">
        <v>0</v>
      </c>
      <c r="T172" s="204">
        <f>S172*H172</f>
        <v>0</v>
      </c>
      <c r="AR172" s="12" t="s">
        <v>425</v>
      </c>
      <c r="AT172" s="12" t="s">
        <v>116</v>
      </c>
      <c r="AU172" s="12" t="s">
        <v>77</v>
      </c>
      <c r="AY172" s="12" t="s">
        <v>114</v>
      </c>
      <c r="BE172" s="205">
        <f>IF(N172="základní",J172,0)</f>
        <v>0</v>
      </c>
      <c r="BF172" s="205">
        <f>IF(N172="snížená",J172,0)</f>
        <v>0</v>
      </c>
      <c r="BG172" s="205">
        <f>IF(N172="zákl. přenesená",J172,0)</f>
        <v>0</v>
      </c>
      <c r="BH172" s="205">
        <f>IF(N172="sníž. přenesená",J172,0)</f>
        <v>0</v>
      </c>
      <c r="BI172" s="205">
        <f>IF(N172="nulová",J172,0)</f>
        <v>0</v>
      </c>
      <c r="BJ172" s="12" t="s">
        <v>21</v>
      </c>
      <c r="BK172" s="205">
        <f>ROUND(I172*H172,2)</f>
        <v>0</v>
      </c>
      <c r="BL172" s="12" t="s">
        <v>425</v>
      </c>
      <c r="BM172" s="12" t="s">
        <v>426</v>
      </c>
    </row>
    <row r="173" s="10" customFormat="1" ht="22.8" customHeight="1">
      <c r="B173" s="178"/>
      <c r="C173" s="179"/>
      <c r="D173" s="180" t="s">
        <v>70</v>
      </c>
      <c r="E173" s="192" t="s">
        <v>427</v>
      </c>
      <c r="F173" s="192" t="s">
        <v>428</v>
      </c>
      <c r="G173" s="179"/>
      <c r="H173" s="179"/>
      <c r="I173" s="182"/>
      <c r="J173" s="193">
        <f>BK173</f>
        <v>0</v>
      </c>
      <c r="K173" s="179"/>
      <c r="L173" s="184"/>
      <c r="M173" s="185"/>
      <c r="N173" s="186"/>
      <c r="O173" s="186"/>
      <c r="P173" s="187">
        <f>SUM(P174:P175)</f>
        <v>0</v>
      </c>
      <c r="Q173" s="186"/>
      <c r="R173" s="187">
        <f>SUM(R174:R175)</f>
        <v>0</v>
      </c>
      <c r="S173" s="186"/>
      <c r="T173" s="188">
        <f>SUM(T174:T175)</f>
        <v>0</v>
      </c>
      <c r="AR173" s="189" t="s">
        <v>135</v>
      </c>
      <c r="AT173" s="190" t="s">
        <v>70</v>
      </c>
      <c r="AU173" s="190" t="s">
        <v>21</v>
      </c>
      <c r="AY173" s="189" t="s">
        <v>114</v>
      </c>
      <c r="BK173" s="191">
        <f>SUM(BK174:BK175)</f>
        <v>0</v>
      </c>
    </row>
    <row r="174" s="1" customFormat="1" ht="14.4" customHeight="1">
      <c r="B174" s="33"/>
      <c r="C174" s="194" t="s">
        <v>429</v>
      </c>
      <c r="D174" s="194" t="s">
        <v>116</v>
      </c>
      <c r="E174" s="195" t="s">
        <v>430</v>
      </c>
      <c r="F174" s="196" t="s">
        <v>431</v>
      </c>
      <c r="G174" s="197" t="s">
        <v>124</v>
      </c>
      <c r="H174" s="198">
        <v>1</v>
      </c>
      <c r="I174" s="199"/>
      <c r="J174" s="200">
        <f>ROUND(I174*H174,2)</f>
        <v>0</v>
      </c>
      <c r="K174" s="196" t="s">
        <v>218</v>
      </c>
      <c r="L174" s="38"/>
      <c r="M174" s="201" t="s">
        <v>1</v>
      </c>
      <c r="N174" s="202" t="s">
        <v>42</v>
      </c>
      <c r="O174" s="74"/>
      <c r="P174" s="203">
        <f>O174*H174</f>
        <v>0</v>
      </c>
      <c r="Q174" s="203">
        <v>0</v>
      </c>
      <c r="R174" s="203">
        <f>Q174*H174</f>
        <v>0</v>
      </c>
      <c r="S174" s="203">
        <v>0</v>
      </c>
      <c r="T174" s="204">
        <f>S174*H174</f>
        <v>0</v>
      </c>
      <c r="AR174" s="12" t="s">
        <v>425</v>
      </c>
      <c r="AT174" s="12" t="s">
        <v>116</v>
      </c>
      <c r="AU174" s="12" t="s">
        <v>77</v>
      </c>
      <c r="AY174" s="12" t="s">
        <v>114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2" t="s">
        <v>21</v>
      </c>
      <c r="BK174" s="205">
        <f>ROUND(I174*H174,2)</f>
        <v>0</v>
      </c>
      <c r="BL174" s="12" t="s">
        <v>425</v>
      </c>
      <c r="BM174" s="12" t="s">
        <v>432</v>
      </c>
    </row>
    <row r="175" s="1" customFormat="1" ht="14.4" customHeight="1">
      <c r="B175" s="33"/>
      <c r="C175" s="194" t="s">
        <v>433</v>
      </c>
      <c r="D175" s="194" t="s">
        <v>116</v>
      </c>
      <c r="E175" s="195" t="s">
        <v>434</v>
      </c>
      <c r="F175" s="196" t="s">
        <v>435</v>
      </c>
      <c r="G175" s="197" t="s">
        <v>124</v>
      </c>
      <c r="H175" s="198">
        <v>1</v>
      </c>
      <c r="I175" s="199"/>
      <c r="J175" s="200">
        <f>ROUND(I175*H175,2)</f>
        <v>0</v>
      </c>
      <c r="K175" s="196" t="s">
        <v>218</v>
      </c>
      <c r="L175" s="38"/>
      <c r="M175" s="201" t="s">
        <v>1</v>
      </c>
      <c r="N175" s="202" t="s">
        <v>42</v>
      </c>
      <c r="O175" s="74"/>
      <c r="P175" s="203">
        <f>O175*H175</f>
        <v>0</v>
      </c>
      <c r="Q175" s="203">
        <v>0</v>
      </c>
      <c r="R175" s="203">
        <f>Q175*H175</f>
        <v>0</v>
      </c>
      <c r="S175" s="203">
        <v>0</v>
      </c>
      <c r="T175" s="204">
        <f>S175*H175</f>
        <v>0</v>
      </c>
      <c r="AR175" s="12" t="s">
        <v>425</v>
      </c>
      <c r="AT175" s="12" t="s">
        <v>116</v>
      </c>
      <c r="AU175" s="12" t="s">
        <v>77</v>
      </c>
      <c r="AY175" s="12" t="s">
        <v>114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2" t="s">
        <v>21</v>
      </c>
      <c r="BK175" s="205">
        <f>ROUND(I175*H175,2)</f>
        <v>0</v>
      </c>
      <c r="BL175" s="12" t="s">
        <v>425</v>
      </c>
      <c r="BM175" s="12" t="s">
        <v>436</v>
      </c>
    </row>
    <row r="176" s="10" customFormat="1" ht="22.8" customHeight="1">
      <c r="B176" s="178"/>
      <c r="C176" s="179"/>
      <c r="D176" s="180" t="s">
        <v>70</v>
      </c>
      <c r="E176" s="192" t="s">
        <v>437</v>
      </c>
      <c r="F176" s="192" t="s">
        <v>438</v>
      </c>
      <c r="G176" s="179"/>
      <c r="H176" s="179"/>
      <c r="I176" s="182"/>
      <c r="J176" s="193">
        <f>BK176</f>
        <v>0</v>
      </c>
      <c r="K176" s="179"/>
      <c r="L176" s="184"/>
      <c r="M176" s="185"/>
      <c r="N176" s="186"/>
      <c r="O176" s="186"/>
      <c r="P176" s="187">
        <f>P177</f>
        <v>0</v>
      </c>
      <c r="Q176" s="186"/>
      <c r="R176" s="187">
        <f>R177</f>
        <v>0</v>
      </c>
      <c r="S176" s="186"/>
      <c r="T176" s="188">
        <f>T177</f>
        <v>0</v>
      </c>
      <c r="AR176" s="189" t="s">
        <v>135</v>
      </c>
      <c r="AT176" s="190" t="s">
        <v>70</v>
      </c>
      <c r="AU176" s="190" t="s">
        <v>21</v>
      </c>
      <c r="AY176" s="189" t="s">
        <v>114</v>
      </c>
      <c r="BK176" s="191">
        <f>BK177</f>
        <v>0</v>
      </c>
    </row>
    <row r="177" s="1" customFormat="1" ht="14.4" customHeight="1">
      <c r="B177" s="33"/>
      <c r="C177" s="194" t="s">
        <v>439</v>
      </c>
      <c r="D177" s="194" t="s">
        <v>116</v>
      </c>
      <c r="E177" s="195" t="s">
        <v>440</v>
      </c>
      <c r="F177" s="196" t="s">
        <v>441</v>
      </c>
      <c r="G177" s="197" t="s">
        <v>124</v>
      </c>
      <c r="H177" s="198">
        <v>1</v>
      </c>
      <c r="I177" s="199"/>
      <c r="J177" s="200">
        <f>ROUND(I177*H177,2)</f>
        <v>0</v>
      </c>
      <c r="K177" s="196" t="s">
        <v>143</v>
      </c>
      <c r="L177" s="38"/>
      <c r="M177" s="216" t="s">
        <v>1</v>
      </c>
      <c r="N177" s="217" t="s">
        <v>42</v>
      </c>
      <c r="O177" s="218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AR177" s="12" t="s">
        <v>425</v>
      </c>
      <c r="AT177" s="12" t="s">
        <v>116</v>
      </c>
      <c r="AU177" s="12" t="s">
        <v>77</v>
      </c>
      <c r="AY177" s="12" t="s">
        <v>114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2" t="s">
        <v>21</v>
      </c>
      <c r="BK177" s="205">
        <f>ROUND(I177*H177,2)</f>
        <v>0</v>
      </c>
      <c r="BL177" s="12" t="s">
        <v>425</v>
      </c>
      <c r="BM177" s="12" t="s">
        <v>442</v>
      </c>
    </row>
    <row r="178" s="1" customFormat="1" ht="6.96" customHeight="1">
      <c r="B178" s="52"/>
      <c r="C178" s="53"/>
      <c r="D178" s="53"/>
      <c r="E178" s="53"/>
      <c r="F178" s="53"/>
      <c r="G178" s="53"/>
      <c r="H178" s="53"/>
      <c r="I178" s="144"/>
      <c r="J178" s="53"/>
      <c r="K178" s="53"/>
      <c r="L178" s="38"/>
    </row>
  </sheetData>
  <sheetProtection sheet="1" autoFilter="0" formatColumns="0" formatRows="0" objects="1" scenarios="1" spinCount="100000" saltValue="canHn9aEWvZ6gkItApZNshDNadvuatdsMOfjwqIW5SRh6Y5gfnteuCV60qNs477mhubEB+DauTM8JMJHQHwsxg==" hashValue="JzC6KuqbluddjjGzbeEnzV2TuKzkhPeWwpo53UT1WjZcu6TfshuKlw42jtWON2I7fKqmRoFYssXijb3fbD8pzw==" algorithmName="SHA-512" password="CC35"/>
  <autoFilter ref="C87:K177"/>
  <mergeCells count="6">
    <mergeCell ref="E7:H7"/>
    <mergeCell ref="E16:H16"/>
    <mergeCell ref="E25:H25"/>
    <mergeCell ref="E46:H46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JANKRPATA\Jan</dc:creator>
  <cp:lastModifiedBy>JANKRPATA\Jan</cp:lastModifiedBy>
  <dcterms:created xsi:type="dcterms:W3CDTF">2019-03-25T09:35:05Z</dcterms:created>
  <dcterms:modified xsi:type="dcterms:W3CDTF">2019-03-25T09:35:08Z</dcterms:modified>
</cp:coreProperties>
</file>